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75" tabRatio="658" activeTab="9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'B一般'!$A$2:$R$46</definedName>
    <definedName name="_xlnm.Print_Area" localSheetId="4">'B原料'!$A$2:$R$46</definedName>
    <definedName name="_xlnm.Print_Area" localSheetId="5">'B合計'!$A$2:$R$46</definedName>
    <definedName name="_xlnm.Print_Area" localSheetId="0">'P一般'!$A$2:$R$46</definedName>
    <definedName name="_xlnm.Print_Area" localSheetId="1">'P原料'!$A$2:$R$46</definedName>
    <definedName name="_xlnm.Print_Area" localSheetId="2">'P合計'!$A$2:$R$46</definedName>
    <definedName name="_xlnm.Print_Area" localSheetId="7">'一般計'!$A$2:$R$46</definedName>
    <definedName name="_xlnm.Print_Area" localSheetId="6">'液化石油ガス'!$A$2:$R$46</definedName>
    <definedName name="_xlnm.Print_Area" localSheetId="8">'原料計'!$A$2:$R$46</definedName>
    <definedName name="_xlnm.Print_Area" localSheetId="9">'総合計'!$A$2:$R$55</definedName>
  </definedNames>
  <calcPr fullCalcOnLoad="1"/>
</workbook>
</file>

<file path=xl/sharedStrings.xml><?xml version="1.0" encoding="utf-8"?>
<sst xmlns="http://schemas.openxmlformats.org/spreadsheetml/2006/main" count="1134" uniqueCount="82">
  <si>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</si>
  <si>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</si>
  <si>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</si>
  <si>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</si>
  <si>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</si>
  <si>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</si>
  <si>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</si>
  <si>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</si>
  <si>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</si>
  <si>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</si>
  <si>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</si>
  <si>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</si>
  <si>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</si>
  <si>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</si>
  <si>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</si>
  <si>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</si>
  <si>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</si>
  <si>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</si>
  <si>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</si>
  <si>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</si>
  <si>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</si>
  <si>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</si>
  <si>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</si>
  <si>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</si>
  <si>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</si>
  <si>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</si>
  <si>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</si>
  <si>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</si>
  <si>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</si>
  <si>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</si>
  <si>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</si>
  <si>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</si>
  <si>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</si>
  <si>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</si>
  <si>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</si>
  <si>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</si>
  <si>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</si>
  <si>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</si>
  <si>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</si>
  <si>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</si>
  <si>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</si>
  <si>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</si>
  <si>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</si>
  <si>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</si>
  <si>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</si>
  <si>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</si>
  <si>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</si>
  <si>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</si>
  <si>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</si>
  <si>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</si>
  <si>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</si>
  <si>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</si>
  <si>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</si>
  <si>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</si>
  <si>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</si>
  <si>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</si>
  <si>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</si>
  <si>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</si>
  <si>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</si>
  <si>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</si>
  <si>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</si>
  <si>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</si>
  <si>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</si>
  <si>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</si>
  <si>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</si>
  <si>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</si>
  <si>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</si>
  <si>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</si>
  <si>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</si>
  <si>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</si>
  <si>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</si>
  <si>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</si>
  <si>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(貿易統計）</t>
  </si>
  <si>
    <t>2711.12-010</t>
  </si>
  <si>
    <t>2711.12-020</t>
  </si>
  <si>
    <t>原料用</t>
  </si>
  <si>
    <t>金額</t>
  </si>
  <si>
    <r>
      <t>2008</t>
    </r>
    <r>
      <rPr>
        <sz val="20"/>
        <rFont val="ＭＳ Ｐゴシック"/>
        <family val="3"/>
      </rPr>
      <t>年度</t>
    </r>
    <r>
      <rPr>
        <sz val="20"/>
        <rFont val="Arial"/>
        <family val="2"/>
      </rPr>
      <t>LP</t>
    </r>
    <r>
      <rPr>
        <sz val="20"/>
        <rFont val="ＭＳ Ｐゴシック"/>
        <family val="3"/>
      </rPr>
      <t>ガス</t>
    </r>
    <r>
      <rPr>
        <sz val="20"/>
        <rFont val="Arial"/>
        <family val="2"/>
      </rPr>
      <t xml:space="preserve"> CIF</t>
    </r>
    <r>
      <rPr>
        <sz val="20"/>
        <rFont val="ＭＳ Ｐゴシック"/>
        <family val="3"/>
      </rPr>
      <t>価格</t>
    </r>
  </si>
  <si>
    <r>
      <t>2008</t>
    </r>
    <r>
      <rPr>
        <sz val="20"/>
        <rFont val="ＭＳ Ｐゴシック"/>
        <family val="3"/>
      </rPr>
      <t>年度</t>
    </r>
    <r>
      <rPr>
        <sz val="20"/>
        <rFont val="Arial"/>
        <family val="2"/>
      </rPr>
      <t>LP</t>
    </r>
    <r>
      <rPr>
        <sz val="20"/>
        <rFont val="ＭＳ Ｐゴシック"/>
        <family val="3"/>
      </rPr>
      <t>ガス</t>
    </r>
    <r>
      <rPr>
        <sz val="20"/>
        <rFont val="Arial"/>
        <family val="2"/>
      </rPr>
      <t xml:space="preserve"> CIF</t>
    </r>
    <r>
      <rPr>
        <sz val="20"/>
        <rFont val="ＭＳ Ｐゴシック"/>
        <family val="3"/>
      </rPr>
      <t>価格</t>
    </r>
  </si>
  <si>
    <t>東ティモール</t>
  </si>
  <si>
    <t>プロパン</t>
  </si>
  <si>
    <t>※数値はすべて確定値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</si>
</sst>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2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20"/>
      <name val="ＭＳ Ｐゴシック"/>
      <family val="3"/>
    </font>
    <font>
      <sz val="11"/>
      <name val="Arial Narrow"/>
      <family val="2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38" fontId="0" fillId="0" borderId="2" xfId="17" applyBorder="1" applyAlignment="1" applyProtection="1">
      <alignment horizontal="center"/>
      <protection/>
    </xf>
    <xf numFmtId="38" fontId="0" fillId="0" borderId="3" xfId="17" applyBorder="1" applyAlignment="1" applyProtection="1">
      <alignment horizontal="center"/>
      <protection/>
    </xf>
    <xf numFmtId="38" fontId="6" fillId="0" borderId="2" xfId="17" applyFont="1" applyBorder="1" applyAlignment="1" applyProtection="1">
      <alignment horizontal="center" vertical="distributed"/>
      <protection/>
    </xf>
    <xf numFmtId="38" fontId="6" fillId="0" borderId="3" xfId="17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38" fontId="6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6" fillId="0" borderId="0" xfId="0" applyNumberFormat="1" applyFont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vertical="center"/>
      <protection locked="0"/>
    </xf>
    <xf numFmtId="38" fontId="0" fillId="0" borderId="3" xfId="0" applyNumberFormat="1" applyBorder="1" applyAlignment="1">
      <alignment horizontal="center" vertical="center"/>
    </xf>
    <xf numFmtId="37" fontId="0" fillId="0" borderId="2" xfId="0" applyNumberFormat="1" applyBorder="1" applyAlignment="1" applyProtection="1">
      <alignment vertical="center"/>
      <protection/>
    </xf>
    <xf numFmtId="1" fontId="0" fillId="0" borderId="2" xfId="0" applyNumberFormat="1" applyBorder="1" applyAlignment="1" applyProtection="1">
      <alignment vertical="center"/>
      <protection/>
    </xf>
    <xf numFmtId="38" fontId="0" fillId="0" borderId="7" xfId="0" applyNumberForma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58" fontId="13" fillId="0" borderId="1" xfId="0" applyNumberFormat="1" applyFont="1" applyBorder="1" applyAlignment="1" applyProtection="1">
      <alignment vertical="top"/>
      <protection/>
    </xf>
    <xf numFmtId="14" fontId="0" fillId="0" borderId="1" xfId="0" applyNumberFormat="1" applyBorder="1" applyAlignment="1" applyProtection="1">
      <alignment horizontal="center"/>
      <protection/>
    </xf>
    <xf numFmtId="38" fontId="17" fillId="0" borderId="2" xfId="17" applyFont="1" applyBorder="1" applyAlignment="1" applyProtection="1">
      <alignment vertical="center"/>
      <protection locked="0"/>
    </xf>
    <xf numFmtId="38" fontId="17" fillId="0" borderId="10" xfId="17" applyFont="1" applyBorder="1" applyAlignment="1" applyProtection="1">
      <alignment vertical="center"/>
      <protection locked="0"/>
    </xf>
    <xf numFmtId="38" fontId="17" fillId="0" borderId="0" xfId="17" applyFont="1" applyBorder="1" applyAlignment="1" applyProtection="1">
      <alignment vertical="center"/>
      <protection locked="0"/>
    </xf>
    <xf numFmtId="38" fontId="17" fillId="0" borderId="11" xfId="17" applyFont="1" applyBorder="1" applyAlignment="1" applyProtection="1">
      <alignment vertical="center"/>
      <protection/>
    </xf>
    <xf numFmtId="38" fontId="17" fillId="0" borderId="12" xfId="17" applyFont="1" applyBorder="1" applyAlignment="1" applyProtection="1">
      <alignment vertical="center"/>
      <protection/>
    </xf>
    <xf numFmtId="38" fontId="18" fillId="0" borderId="10" xfId="17" applyFont="1" applyBorder="1" applyAlignment="1" applyProtection="1">
      <alignment vertical="center"/>
      <protection locked="0"/>
    </xf>
    <xf numFmtId="38" fontId="18" fillId="0" borderId="0" xfId="17" applyFont="1" applyBorder="1" applyAlignment="1" applyProtection="1">
      <alignment vertical="center"/>
      <protection locked="0"/>
    </xf>
    <xf numFmtId="38" fontId="18" fillId="0" borderId="11" xfId="17" applyFont="1" applyBorder="1" applyAlignment="1" applyProtection="1">
      <alignment vertical="center"/>
      <protection/>
    </xf>
    <xf numFmtId="38" fontId="17" fillId="0" borderId="0" xfId="17" applyFont="1" applyBorder="1" applyAlignment="1" applyProtection="1">
      <alignment vertical="center"/>
      <protection/>
    </xf>
    <xf numFmtId="38" fontId="17" fillId="0" borderId="10" xfId="17" applyFont="1" applyBorder="1" applyAlignment="1" applyProtection="1">
      <alignment vertical="center"/>
      <protection/>
    </xf>
    <xf numFmtId="38" fontId="18" fillId="0" borderId="12" xfId="17" applyFont="1" applyBorder="1" applyAlignment="1" applyProtection="1">
      <alignment vertical="center"/>
      <protection/>
    </xf>
    <xf numFmtId="38" fontId="17" fillId="0" borderId="2" xfId="17" applyFont="1" applyBorder="1" applyAlignment="1" applyProtection="1">
      <alignment vertical="center"/>
      <protection/>
    </xf>
    <xf numFmtId="38" fontId="11" fillId="0" borderId="11" xfId="17" applyFont="1" applyBorder="1" applyAlignment="1" applyProtection="1">
      <alignment vertical="center"/>
      <protection/>
    </xf>
    <xf numFmtId="38" fontId="11" fillId="0" borderId="12" xfId="17" applyFont="1" applyBorder="1" applyAlignment="1" applyProtection="1">
      <alignment vertical="center"/>
      <protection/>
    </xf>
    <xf numFmtId="38" fontId="11" fillId="0" borderId="10" xfId="17" applyFont="1" applyBorder="1" applyAlignment="1" applyProtection="1">
      <alignment vertical="center"/>
      <protection/>
    </xf>
    <xf numFmtId="38" fontId="11" fillId="0" borderId="0" xfId="17" applyFont="1" applyBorder="1" applyAlignment="1" applyProtection="1">
      <alignment vertical="center"/>
      <protection/>
    </xf>
    <xf numFmtId="38" fontId="17" fillId="0" borderId="10" xfId="17" applyFont="1" applyBorder="1" applyAlignment="1" applyProtection="1" quotePrefix="1">
      <alignment horizontal="right" vertical="center"/>
      <protection locked="0"/>
    </xf>
    <xf numFmtId="38" fontId="18" fillId="0" borderId="10" xfId="17" applyFont="1" applyBorder="1" applyAlignment="1" applyProtection="1">
      <alignment vertical="center"/>
      <protection/>
    </xf>
    <xf numFmtId="38" fontId="18" fillId="0" borderId="0" xfId="17" applyFont="1" applyBorder="1" applyAlignment="1" applyProtection="1">
      <alignment vertical="center"/>
      <protection/>
    </xf>
    <xf numFmtId="38" fontId="19" fillId="0" borderId="3" xfId="17" applyFont="1" applyBorder="1" applyAlignment="1" applyProtection="1">
      <alignment vertical="center"/>
      <protection/>
    </xf>
    <xf numFmtId="38" fontId="19" fillId="0" borderId="13" xfId="17" applyFont="1" applyBorder="1" applyAlignment="1" applyProtection="1">
      <alignment vertical="center"/>
      <protection/>
    </xf>
    <xf numFmtId="38" fontId="20" fillId="0" borderId="13" xfId="17" applyFont="1" applyBorder="1" applyAlignment="1" applyProtection="1">
      <alignment vertical="center"/>
      <protection/>
    </xf>
    <xf numFmtId="38" fontId="20" fillId="0" borderId="1" xfId="17" applyFont="1" applyBorder="1" applyAlignment="1" applyProtection="1">
      <alignment vertical="center"/>
      <protection/>
    </xf>
    <xf numFmtId="38" fontId="20" fillId="0" borderId="14" xfId="17" applyFont="1" applyBorder="1" applyAlignment="1" applyProtection="1">
      <alignment vertical="center"/>
      <protection/>
    </xf>
    <xf numFmtId="38" fontId="19" fillId="0" borderId="1" xfId="17" applyFont="1" applyBorder="1" applyAlignment="1" applyProtection="1">
      <alignment vertical="center"/>
      <protection/>
    </xf>
    <xf numFmtId="38" fontId="19" fillId="0" borderId="14" xfId="17" applyFont="1" applyBorder="1" applyAlignment="1" applyProtection="1">
      <alignment vertical="center"/>
      <protection/>
    </xf>
    <xf numFmtId="38" fontId="20" fillId="0" borderId="15" xfId="17" applyFont="1" applyBorder="1" applyAlignment="1" applyProtection="1">
      <alignment vertical="center"/>
      <protection/>
    </xf>
    <xf numFmtId="38" fontId="19" fillId="0" borderId="15" xfId="17" applyFont="1" applyBorder="1" applyAlignment="1" applyProtection="1">
      <alignment vertical="center"/>
      <protection/>
    </xf>
    <xf numFmtId="38" fontId="17" fillId="0" borderId="2" xfId="17" applyFont="1" applyBorder="1" applyAlignment="1" applyProtection="1">
      <alignment/>
      <protection/>
    </xf>
    <xf numFmtId="38" fontId="17" fillId="0" borderId="10" xfId="17" applyFont="1" applyBorder="1" applyAlignment="1" applyProtection="1">
      <alignment/>
      <protection/>
    </xf>
    <xf numFmtId="38" fontId="17" fillId="0" borderId="0" xfId="17" applyFont="1" applyBorder="1" applyAlignment="1" applyProtection="1">
      <alignment/>
      <protection/>
    </xf>
    <xf numFmtId="38" fontId="17" fillId="0" borderId="11" xfId="17" applyFont="1" applyBorder="1" applyAlignment="1" applyProtection="1">
      <alignment/>
      <protection/>
    </xf>
    <xf numFmtId="38" fontId="17" fillId="0" borderId="12" xfId="17" applyFont="1" applyBorder="1" applyAlignment="1" applyProtection="1">
      <alignment/>
      <protection/>
    </xf>
    <xf numFmtId="38" fontId="19" fillId="0" borderId="3" xfId="17" applyFont="1" applyBorder="1" applyAlignment="1" applyProtection="1">
      <alignment/>
      <protection/>
    </xf>
    <xf numFmtId="38" fontId="19" fillId="0" borderId="13" xfId="17" applyFont="1" applyBorder="1" applyAlignment="1" applyProtection="1">
      <alignment/>
      <protection/>
    </xf>
    <xf numFmtId="38" fontId="19" fillId="0" borderId="1" xfId="17" applyFont="1" applyBorder="1" applyAlignment="1" applyProtection="1">
      <alignment/>
      <protection/>
    </xf>
    <xf numFmtId="38" fontId="19" fillId="0" borderId="14" xfId="17" applyFont="1" applyBorder="1" applyAlignment="1" applyProtection="1">
      <alignment/>
      <protection/>
    </xf>
    <xf numFmtId="38" fontId="19" fillId="0" borderId="15" xfId="17" applyFont="1" applyBorder="1" applyAlignment="1" applyProtection="1">
      <alignment/>
      <protection/>
    </xf>
    <xf numFmtId="14" fontId="0" fillId="0" borderId="1" xfId="0" applyNumberFormat="1" applyBorder="1" applyAlignment="1" applyProtection="1">
      <alignment horizontal="right"/>
      <protection/>
    </xf>
    <xf numFmtId="38" fontId="6" fillId="0" borderId="0" xfId="0" applyNumberFormat="1" applyFont="1" applyAlignment="1">
      <alignment horizontal="center" vertical="center" shrinkToFit="1"/>
    </xf>
    <xf numFmtId="38" fontId="0" fillId="0" borderId="2" xfId="0" applyNumberFormat="1" applyBorder="1" applyAlignment="1">
      <alignment horizontal="center" vertical="center" shrinkToFit="1"/>
    </xf>
    <xf numFmtId="38" fontId="17" fillId="0" borderId="2" xfId="17" applyFont="1" applyBorder="1" applyAlignment="1" applyProtection="1">
      <alignment vertical="center" shrinkToFit="1"/>
      <protection locked="0"/>
    </xf>
    <xf numFmtId="38" fontId="17" fillId="0" borderId="10" xfId="17" applyFont="1" applyBorder="1" applyAlignment="1" applyProtection="1">
      <alignment vertical="center" shrinkToFit="1"/>
      <protection locked="0"/>
    </xf>
    <xf numFmtId="38" fontId="17" fillId="0" borderId="0" xfId="17" applyFont="1" applyBorder="1" applyAlignment="1" applyProtection="1">
      <alignment vertical="center" shrinkToFit="1"/>
      <protection locked="0"/>
    </xf>
    <xf numFmtId="38" fontId="17" fillId="0" borderId="11" xfId="17" applyFont="1" applyBorder="1" applyAlignment="1" applyProtection="1">
      <alignment vertical="center" shrinkToFit="1"/>
      <protection/>
    </xf>
    <xf numFmtId="0" fontId="0" fillId="0" borderId="2" xfId="0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38" fontId="17" fillId="0" borderId="0" xfId="17" applyFont="1" applyBorder="1" applyAlignment="1" applyProtection="1">
      <alignment vertical="center" shrinkToFit="1"/>
      <protection/>
    </xf>
    <xf numFmtId="38" fontId="17" fillId="0" borderId="10" xfId="17" applyFont="1" applyBorder="1" applyAlignment="1" applyProtection="1">
      <alignment vertical="center" shrinkToFit="1"/>
      <protection/>
    </xf>
    <xf numFmtId="38" fontId="6" fillId="0" borderId="1" xfId="0" applyNumberFormat="1" applyFont="1" applyBorder="1" applyAlignment="1">
      <alignment horizontal="centerContinuous" vertical="center" shrinkToFit="1"/>
    </xf>
    <xf numFmtId="38" fontId="0" fillId="0" borderId="3" xfId="0" applyNumberFormat="1" applyBorder="1" applyAlignment="1">
      <alignment horizontal="center" vertical="center" shrinkToFit="1"/>
    </xf>
    <xf numFmtId="38" fontId="19" fillId="0" borderId="3" xfId="17" applyFont="1" applyBorder="1" applyAlignment="1" applyProtection="1">
      <alignment vertical="center" shrinkToFit="1"/>
      <protection/>
    </xf>
    <xf numFmtId="38" fontId="19" fillId="0" borderId="13" xfId="17" applyFont="1" applyBorder="1" applyAlignment="1" applyProtection="1">
      <alignment vertical="center" shrinkToFit="1"/>
      <protection/>
    </xf>
    <xf numFmtId="38" fontId="19" fillId="0" borderId="1" xfId="17" applyFont="1" applyBorder="1" applyAlignment="1" applyProtection="1">
      <alignment vertical="center" shrinkToFit="1"/>
      <protection/>
    </xf>
    <xf numFmtId="2" fontId="22" fillId="0" borderId="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4" fontId="22" fillId="0" borderId="13" xfId="0" applyNumberFormat="1" applyFont="1" applyBorder="1" applyAlignment="1" applyProtection="1">
      <alignment vertical="center"/>
      <protection locked="0"/>
    </xf>
    <xf numFmtId="2" fontId="22" fillId="0" borderId="13" xfId="0" applyNumberFormat="1" applyFont="1" applyBorder="1" applyAlignment="1" applyProtection="1">
      <alignment vertical="center"/>
      <protection locked="0"/>
    </xf>
    <xf numFmtId="39" fontId="22" fillId="0" borderId="13" xfId="0" applyNumberFormat="1" applyFont="1" applyBorder="1" applyAlignment="1" applyProtection="1">
      <alignment vertical="center"/>
      <protection locked="0"/>
    </xf>
    <xf numFmtId="2" fontId="22" fillId="0" borderId="14" xfId="0" applyNumberFormat="1" applyFont="1" applyBorder="1" applyAlignment="1" applyProtection="1">
      <alignment vertical="center"/>
      <protection/>
    </xf>
    <xf numFmtId="2" fontId="22" fillId="0" borderId="1" xfId="0" applyNumberFormat="1" applyFont="1" applyBorder="1" applyAlignment="1" applyProtection="1">
      <alignment vertical="center"/>
      <protection/>
    </xf>
    <xf numFmtId="4" fontId="22" fillId="0" borderId="13" xfId="0" applyNumberFormat="1" applyFont="1" applyBorder="1" applyAlignment="1" applyProtection="1">
      <alignment vertical="center"/>
      <protection/>
    </xf>
    <xf numFmtId="2" fontId="22" fillId="0" borderId="13" xfId="0" applyNumberFormat="1" applyFont="1" applyBorder="1" applyAlignment="1" applyProtection="1">
      <alignment vertical="center"/>
      <protection/>
    </xf>
    <xf numFmtId="2" fontId="22" fillId="0" borderId="1" xfId="0" applyNumberFormat="1" applyFont="1" applyBorder="1" applyAlignment="1" applyProtection="1">
      <alignment vertical="center"/>
      <protection locked="0"/>
    </xf>
    <xf numFmtId="2" fontId="22" fillId="0" borderId="14" xfId="0" applyNumberFormat="1" applyFont="1" applyBorder="1" applyAlignment="1" applyProtection="1">
      <alignment vertical="center"/>
      <protection locked="0"/>
    </xf>
    <xf numFmtId="2" fontId="22" fillId="0" borderId="15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14" fontId="22" fillId="0" borderId="1" xfId="0" applyNumberFormat="1" applyFont="1" applyBorder="1" applyAlignment="1" applyProtection="1">
      <alignment horizontal="center"/>
      <protection/>
    </xf>
    <xf numFmtId="14" fontId="22" fillId="0" borderId="1" xfId="0" applyNumberFormat="1" applyFont="1" applyBorder="1" applyAlignment="1" applyProtection="1">
      <alignment/>
      <protection/>
    </xf>
    <xf numFmtId="40" fontId="22" fillId="0" borderId="1" xfId="17" applyNumberFormat="1" applyFont="1" applyBorder="1" applyAlignment="1" applyProtection="1">
      <alignment vertical="center"/>
      <protection/>
    </xf>
    <xf numFmtId="40" fontId="22" fillId="0" borderId="3" xfId="17" applyNumberFormat="1" applyFont="1" applyBorder="1" applyAlignment="1" applyProtection="1">
      <alignment vertical="center"/>
      <protection locked="0"/>
    </xf>
    <xf numFmtId="40" fontId="22" fillId="0" borderId="13" xfId="17" applyNumberFormat="1" applyFont="1" applyBorder="1" applyAlignment="1" applyProtection="1">
      <alignment vertical="center"/>
      <protection locked="0"/>
    </xf>
    <xf numFmtId="40" fontId="22" fillId="0" borderId="14" xfId="17" applyNumberFormat="1" applyFont="1" applyBorder="1" applyAlignment="1" applyProtection="1">
      <alignment vertical="center"/>
      <protection/>
    </xf>
    <xf numFmtId="40" fontId="22" fillId="0" borderId="13" xfId="17" applyNumberFormat="1" applyFont="1" applyBorder="1" applyAlignment="1" applyProtection="1">
      <alignment vertical="center"/>
      <protection/>
    </xf>
    <xf numFmtId="40" fontId="22" fillId="0" borderId="1" xfId="17" applyNumberFormat="1" applyFont="1" applyBorder="1" applyAlignment="1" applyProtection="1">
      <alignment vertical="center"/>
      <protection locked="0"/>
    </xf>
    <xf numFmtId="40" fontId="22" fillId="0" borderId="14" xfId="17" applyNumberFormat="1" applyFont="1" applyBorder="1" applyAlignment="1" applyProtection="1">
      <alignment vertical="center"/>
      <protection locked="0"/>
    </xf>
    <xf numFmtId="40" fontId="22" fillId="0" borderId="15" xfId="17" applyNumberFormat="1" applyFont="1" applyBorder="1" applyAlignment="1" applyProtection="1">
      <alignment vertical="center"/>
      <protection locked="0"/>
    </xf>
    <xf numFmtId="2" fontId="22" fillId="0" borderId="3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 locked="0"/>
    </xf>
    <xf numFmtId="4" fontId="22" fillId="0" borderId="13" xfId="0" applyNumberFormat="1" applyFont="1" applyFill="1" applyBorder="1" applyAlignment="1" applyProtection="1">
      <alignment vertical="center"/>
      <protection locked="0"/>
    </xf>
    <xf numFmtId="2" fontId="22" fillId="0" borderId="13" xfId="0" applyNumberFormat="1" applyFont="1" applyFill="1" applyBorder="1" applyAlignment="1" applyProtection="1">
      <alignment vertical="center"/>
      <protection locked="0"/>
    </xf>
    <xf numFmtId="39" fontId="22" fillId="0" borderId="13" xfId="0" applyNumberFormat="1" applyFont="1" applyFill="1" applyBorder="1" applyAlignment="1" applyProtection="1">
      <alignment vertical="center"/>
      <protection locked="0"/>
    </xf>
    <xf numFmtId="40" fontId="22" fillId="0" borderId="1" xfId="17" applyNumberFormat="1" applyFont="1" applyFill="1" applyBorder="1" applyAlignment="1" applyProtection="1">
      <alignment vertical="center"/>
      <protection/>
    </xf>
    <xf numFmtId="2" fontId="22" fillId="0" borderId="14" xfId="0" applyNumberFormat="1" applyFont="1" applyFill="1" applyBorder="1" applyAlignment="1" applyProtection="1">
      <alignment vertical="center"/>
      <protection/>
    </xf>
    <xf numFmtId="2" fontId="22" fillId="0" borderId="1" xfId="0" applyNumberFormat="1" applyFont="1" applyFill="1" applyBorder="1" applyAlignment="1" applyProtection="1">
      <alignment vertical="center"/>
      <protection/>
    </xf>
    <xf numFmtId="4" fontId="22" fillId="0" borderId="13" xfId="0" applyNumberFormat="1" applyFont="1" applyFill="1" applyBorder="1" applyAlignment="1" applyProtection="1">
      <alignment vertical="center"/>
      <protection/>
    </xf>
    <xf numFmtId="2" fontId="22" fillId="0" borderId="13" xfId="0" applyNumberFormat="1" applyFont="1" applyFill="1" applyBorder="1" applyAlignment="1" applyProtection="1">
      <alignment vertical="center"/>
      <protection/>
    </xf>
    <xf numFmtId="2" fontId="22" fillId="0" borderId="1" xfId="0" applyNumberFormat="1" applyFont="1" applyFill="1" applyBorder="1" applyAlignment="1" applyProtection="1">
      <alignment vertical="center"/>
      <protection locked="0"/>
    </xf>
    <xf numFmtId="2" fontId="22" fillId="0" borderId="14" xfId="0" applyNumberFormat="1" applyFont="1" applyFill="1" applyBorder="1" applyAlignment="1" applyProtection="1">
      <alignment vertical="center"/>
      <protection locked="0"/>
    </xf>
    <xf numFmtId="2" fontId="22" fillId="0" borderId="15" xfId="0" applyNumberFormat="1" applyFont="1" applyFill="1" applyBorder="1" applyAlignment="1" applyProtection="1">
      <alignment vertical="center"/>
      <protection locked="0"/>
    </xf>
    <xf numFmtId="38" fontId="18" fillId="0" borderId="2" xfId="17" applyFont="1" applyBorder="1" applyAlignment="1" applyProtection="1">
      <alignment vertical="center"/>
      <protection locked="0"/>
    </xf>
    <xf numFmtId="38" fontId="20" fillId="0" borderId="3" xfId="17" applyFont="1" applyBorder="1" applyAlignment="1" applyProtection="1">
      <alignment vertical="center"/>
      <protection/>
    </xf>
    <xf numFmtId="38" fontId="18" fillId="0" borderId="0" xfId="17" applyFont="1" applyBorder="1" applyAlignment="1" applyProtection="1">
      <alignment vertical="center" shrinkToFit="1"/>
      <protection locked="0"/>
    </xf>
    <xf numFmtId="38" fontId="18" fillId="0" borderId="11" xfId="17" applyFont="1" applyBorder="1" applyAlignment="1" applyProtection="1">
      <alignment vertical="center" shrinkToFit="1"/>
      <protection/>
    </xf>
    <xf numFmtId="38" fontId="20" fillId="0" borderId="1" xfId="17" applyFont="1" applyBorder="1" applyAlignment="1" applyProtection="1">
      <alignment vertical="center" shrinkToFit="1"/>
      <protection/>
    </xf>
    <xf numFmtId="38" fontId="20" fillId="0" borderId="14" xfId="17" applyFont="1" applyBorder="1" applyAlignment="1" applyProtection="1">
      <alignment vertical="center" shrinkToFit="1"/>
      <protection/>
    </xf>
    <xf numFmtId="38" fontId="18" fillId="0" borderId="10" xfId="17" applyFont="1" applyBorder="1" applyAlignment="1" applyProtection="1">
      <alignment vertical="center" shrinkToFit="1"/>
      <protection/>
    </xf>
    <xf numFmtId="38" fontId="20" fillId="0" borderId="13" xfId="17" applyFont="1" applyBorder="1" applyAlignment="1" applyProtection="1">
      <alignment vertical="center" shrinkToFit="1"/>
      <protection/>
    </xf>
    <xf numFmtId="38" fontId="18" fillId="0" borderId="10" xfId="17" applyFont="1" applyBorder="1" applyAlignment="1" applyProtection="1">
      <alignment vertical="center" shrinkToFit="1"/>
      <protection locked="0"/>
    </xf>
    <xf numFmtId="38" fontId="18" fillId="0" borderId="12" xfId="17" applyFont="1" applyBorder="1" applyAlignment="1" applyProtection="1">
      <alignment vertical="center" shrinkToFit="1"/>
      <protection/>
    </xf>
    <xf numFmtId="38" fontId="20" fillId="0" borderId="15" xfId="17" applyFont="1" applyBorder="1" applyAlignment="1" applyProtection="1">
      <alignment vertical="center" shrinkToFit="1"/>
      <protection/>
    </xf>
    <xf numFmtId="38" fontId="18" fillId="0" borderId="0" xfId="17" applyFont="1" applyBorder="1" applyAlignment="1" applyProtection="1">
      <alignment/>
      <protection/>
    </xf>
    <xf numFmtId="38" fontId="18" fillId="0" borderId="11" xfId="17" applyFont="1" applyBorder="1" applyAlignment="1" applyProtection="1">
      <alignment/>
      <protection/>
    </xf>
    <xf numFmtId="38" fontId="20" fillId="0" borderId="1" xfId="17" applyFont="1" applyBorder="1" applyAlignment="1" applyProtection="1">
      <alignment/>
      <protection/>
    </xf>
    <xf numFmtId="38" fontId="20" fillId="0" borderId="14" xfId="17" applyFont="1" applyBorder="1" applyAlignment="1" applyProtection="1">
      <alignment/>
      <protection/>
    </xf>
    <xf numFmtId="38" fontId="18" fillId="0" borderId="10" xfId="17" applyFont="1" applyBorder="1" applyAlignment="1" applyProtection="1">
      <alignment/>
      <protection/>
    </xf>
    <xf numFmtId="38" fontId="20" fillId="0" borderId="13" xfId="17" applyFont="1" applyBorder="1" applyAlignment="1" applyProtection="1">
      <alignment/>
      <protection/>
    </xf>
    <xf numFmtId="38" fontId="18" fillId="0" borderId="2" xfId="17" applyFont="1" applyBorder="1" applyAlignment="1" applyProtection="1">
      <alignment/>
      <protection/>
    </xf>
    <xf numFmtId="38" fontId="20" fillId="0" borderId="3" xfId="17" applyFont="1" applyBorder="1" applyAlignment="1" applyProtection="1">
      <alignment/>
      <protection/>
    </xf>
    <xf numFmtId="38" fontId="18" fillId="0" borderId="12" xfId="17" applyFont="1" applyBorder="1" applyAlignment="1" applyProtection="1">
      <alignment/>
      <protection/>
    </xf>
    <xf numFmtId="38" fontId="20" fillId="0" borderId="15" xfId="17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38" fontId="5" fillId="0" borderId="16" xfId="0" applyNumberFormat="1" applyFont="1" applyBorder="1" applyAlignment="1">
      <alignment horizontal="center" vertical="center"/>
    </xf>
    <xf numFmtId="38" fontId="5" fillId="0" borderId="8" xfId="0" applyNumberFormat="1" applyFont="1" applyBorder="1" applyAlignment="1">
      <alignment horizontal="center" vertical="center"/>
    </xf>
    <xf numFmtId="38" fontId="5" fillId="0" borderId="17" xfId="0" applyNumberFormat="1" applyFont="1" applyBorder="1" applyAlignment="1">
      <alignment horizontal="center" vertical="center"/>
    </xf>
    <xf numFmtId="38" fontId="11" fillId="0" borderId="16" xfId="0" applyNumberFormat="1" applyFont="1" applyBorder="1" applyAlignment="1">
      <alignment horizontal="center" vertical="center"/>
    </xf>
    <xf numFmtId="38" fontId="11" fillId="0" borderId="8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38" fontId="5" fillId="0" borderId="9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38" fontId="5" fillId="0" borderId="16" xfId="0" applyNumberFormat="1" applyFont="1" applyBorder="1" applyAlignment="1">
      <alignment horizontal="center" vertical="center" shrinkToFit="1"/>
    </xf>
    <xf numFmtId="38" fontId="5" fillId="0" borderId="8" xfId="0" applyNumberFormat="1" applyFont="1" applyBorder="1" applyAlignment="1">
      <alignment horizontal="center" vertical="center" shrinkToFit="1"/>
    </xf>
    <xf numFmtId="38" fontId="5" fillId="0" borderId="9" xfId="0" applyNumberFormat="1" applyFont="1" applyBorder="1" applyAlignment="1">
      <alignment horizontal="center" vertical="center" shrinkToFit="1"/>
    </xf>
    <xf numFmtId="38" fontId="5" fillId="0" borderId="7" xfId="17" applyFont="1" applyBorder="1" applyAlignment="1" applyProtection="1">
      <alignment horizontal="center" vertical="center"/>
      <protection/>
    </xf>
    <xf numFmtId="38" fontId="5" fillId="0" borderId="8" xfId="17" applyFont="1" applyBorder="1" applyAlignment="1" applyProtection="1">
      <alignment horizontal="center" vertical="center"/>
      <protection/>
    </xf>
    <xf numFmtId="38" fontId="5" fillId="0" borderId="9" xfId="17" applyFont="1" applyBorder="1" applyAlignment="1" applyProtection="1">
      <alignment horizontal="center" vertical="center"/>
      <protection/>
    </xf>
    <xf numFmtId="38" fontId="11" fillId="0" borderId="7" xfId="17" applyFont="1" applyBorder="1" applyAlignment="1" applyProtection="1">
      <alignment horizontal="center" vertical="center"/>
      <protection/>
    </xf>
    <xf numFmtId="38" fontId="11" fillId="0" borderId="8" xfId="17" applyFont="1" applyBorder="1" applyAlignment="1" applyProtection="1">
      <alignment horizontal="center" vertical="center"/>
      <protection/>
    </xf>
    <xf numFmtId="38" fontId="11" fillId="0" borderId="9" xfId="17" applyFont="1" applyBorder="1" applyAlignment="1" applyProtection="1">
      <alignment horizontal="center" vertical="center"/>
      <protection/>
    </xf>
    <xf numFmtId="38" fontId="6" fillId="0" borderId="7" xfId="17" applyFont="1" applyBorder="1" applyAlignment="1" applyProtection="1">
      <alignment horizontal="center" vertical="center" wrapText="1"/>
      <protection/>
    </xf>
    <xf numFmtId="38" fontId="6" fillId="0" borderId="8" xfId="17" applyFont="1" applyBorder="1" applyAlignment="1" applyProtection="1">
      <alignment horizontal="center" vertical="center"/>
      <protection/>
    </xf>
    <xf numFmtId="38" fontId="6" fillId="0" borderId="9" xfId="17" applyFont="1" applyBorder="1" applyAlignment="1" applyProtection="1">
      <alignment horizontal="center" vertical="center"/>
      <protection/>
    </xf>
    <xf numFmtId="38" fontId="6" fillId="0" borderId="18" xfId="17" applyFont="1" applyBorder="1" applyAlignment="1" applyProtection="1">
      <alignment horizontal="center" vertical="center"/>
      <protection/>
    </xf>
    <xf numFmtId="38" fontId="6" fillId="0" borderId="19" xfId="17" applyFont="1" applyBorder="1" applyAlignment="1" applyProtection="1">
      <alignment horizontal="center" vertical="center"/>
      <protection/>
    </xf>
    <xf numFmtId="38" fontId="6" fillId="0" borderId="4" xfId="17" applyFont="1" applyBorder="1" applyAlignment="1" applyProtection="1">
      <alignment horizontal="center" vertical="center"/>
      <protection/>
    </xf>
    <xf numFmtId="38" fontId="6" fillId="0" borderId="7" xfId="17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0" zoomScaleNormal="70" workbookViewId="0" topLeftCell="A1">
      <pane xSplit="3" ySplit="4" topLeftCell="D5" activePane="bottomRight" state="frozen"/>
      <selection pane="topLeft" activeCell="P44" sqref="P44"/>
      <selection pane="topRight" activeCell="P44" sqref="P44"/>
      <selection pane="bottomLeft" activeCell="P44" sqref="P4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1.574218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7.28125" style="0" customWidth="1"/>
  </cols>
  <sheetData>
    <row r="1" spans="8:10" ht="17.25">
      <c r="H1" s="10"/>
      <c r="I1" s="1"/>
      <c r="J1" s="1"/>
    </row>
    <row r="2" spans="1:16" ht="27" customHeight="1">
      <c r="A2" s="15" t="s">
        <v>52</v>
      </c>
      <c r="B2" s="26" t="s">
        <v>72</v>
      </c>
      <c r="C2" s="1"/>
      <c r="D2" s="161" t="s">
        <v>77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19" t="s">
        <v>0</v>
      </c>
      <c r="B3" s="32" t="s">
        <v>74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8"/>
      <c r="R3" s="118"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>
        <v>327116</v>
      </c>
      <c r="E5" s="51">
        <v>316426</v>
      </c>
      <c r="F5" s="51">
        <v>237152</v>
      </c>
      <c r="G5" s="51">
        <v>281695</v>
      </c>
      <c r="H5" s="51">
        <v>116530</v>
      </c>
      <c r="I5" s="52">
        <v>167354</v>
      </c>
      <c r="J5" s="53">
        <f>SUM(D5:I5)</f>
        <v>1446273</v>
      </c>
      <c r="K5" s="52">
        <v>348103</v>
      </c>
      <c r="L5" s="51">
        <v>168839</v>
      </c>
      <c r="M5" s="55">
        <v>214568</v>
      </c>
      <c r="N5" s="51">
        <v>322457</v>
      </c>
      <c r="O5" s="51">
        <v>190590</v>
      </c>
      <c r="P5" s="52">
        <v>235616</v>
      </c>
      <c r="Q5" s="57">
        <f>SUM(K5:P5)</f>
        <v>1480173</v>
      </c>
      <c r="R5" s="60">
        <f>J5+Q5</f>
        <v>2926446</v>
      </c>
      <c r="S5" s="35"/>
    </row>
    <row r="6" spans="1:19" s="36" customFormat="1" ht="13.5" customHeight="1">
      <c r="A6" s="164"/>
      <c r="B6" s="37" t="s">
        <v>76</v>
      </c>
      <c r="C6" s="38" t="s">
        <v>5</v>
      </c>
      <c r="D6" s="50">
        <v>28159615</v>
      </c>
      <c r="E6" s="51">
        <v>28156682</v>
      </c>
      <c r="F6" s="51">
        <v>22117439</v>
      </c>
      <c r="G6" s="51">
        <v>28096473</v>
      </c>
      <c r="H6" s="51">
        <v>11588229</v>
      </c>
      <c r="I6" s="56">
        <v>15938275</v>
      </c>
      <c r="J6" s="57">
        <f>SUM(D6:I6)</f>
        <v>134056713</v>
      </c>
      <c r="K6" s="58">
        <v>30687039</v>
      </c>
      <c r="L6" s="59">
        <v>12859244</v>
      </c>
      <c r="M6" s="67">
        <v>10315213</v>
      </c>
      <c r="N6" s="59">
        <v>12272601</v>
      </c>
      <c r="O6" s="59">
        <v>7346118</v>
      </c>
      <c r="P6" s="58">
        <v>11445455</v>
      </c>
      <c r="Q6" s="57">
        <f>SUM(K6:P6)</f>
        <v>84925670</v>
      </c>
      <c r="R6" s="60">
        <f>J6+Q6</f>
        <v>218982383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I7">IF(D5=0,,D6/D5*1000)</f>
        <v>86084.49296274105</v>
      </c>
      <c r="E7" s="70">
        <f t="shared" si="0"/>
        <v>88983.46532838642</v>
      </c>
      <c r="F7" s="70">
        <f t="shared" si="0"/>
        <v>93262.71336526785</v>
      </c>
      <c r="G7" s="70">
        <f t="shared" si="0"/>
        <v>99740.75862191377</v>
      </c>
      <c r="H7" s="70">
        <f t="shared" si="0"/>
        <v>99444.1688835493</v>
      </c>
      <c r="I7" s="72">
        <f t="shared" si="0"/>
        <v>95236.89305304924</v>
      </c>
      <c r="J7" s="73">
        <f>IF(J5=0,,(J6/J5)*1000)</f>
        <v>92691.15374483241</v>
      </c>
      <c r="K7" s="74">
        <f aca="true" t="shared" si="1" ref="K7:Q7">IF(K5=0,,K6/K5*1000)</f>
        <v>88155.05468209121</v>
      </c>
      <c r="L7" s="70">
        <f t="shared" si="1"/>
        <v>76162.75860435088</v>
      </c>
      <c r="M7" s="71">
        <f t="shared" si="1"/>
        <v>48074.33074829425</v>
      </c>
      <c r="N7" s="70">
        <f t="shared" si="1"/>
        <v>38059.651364367965</v>
      </c>
      <c r="O7" s="70">
        <f t="shared" si="1"/>
        <v>38544.089406579566</v>
      </c>
      <c r="P7" s="74">
        <f t="shared" si="1"/>
        <v>48576.73078228983</v>
      </c>
      <c r="Q7" s="73">
        <f t="shared" si="1"/>
        <v>57375.50272839729</v>
      </c>
      <c r="R7" s="76">
        <f>IF(R5=0,,R6/R5*1000)</f>
        <v>74828.77968703334</v>
      </c>
      <c r="S7" s="41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50">
        <v>122715</v>
      </c>
      <c r="E8" s="51">
        <v>77582</v>
      </c>
      <c r="F8" s="51">
        <v>65753</v>
      </c>
      <c r="G8" s="51">
        <v>32704</v>
      </c>
      <c r="H8" s="51">
        <v>125671</v>
      </c>
      <c r="I8" s="52">
        <v>96074</v>
      </c>
      <c r="J8" s="53">
        <f>SUM(D8:I8)</f>
        <v>520499</v>
      </c>
      <c r="K8" s="52">
        <v>78131</v>
      </c>
      <c r="L8" s="51">
        <v>69081</v>
      </c>
      <c r="M8" s="51">
        <v>149357</v>
      </c>
      <c r="N8" s="51">
        <v>82276</v>
      </c>
      <c r="O8" s="51">
        <v>103689</v>
      </c>
      <c r="P8" s="52">
        <v>100840</v>
      </c>
      <c r="Q8" s="53">
        <f>SUM(K8:P8)</f>
        <v>583374</v>
      </c>
      <c r="R8" s="54">
        <f>J8+Q8</f>
        <v>1103873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50">
        <v>10488124</v>
      </c>
      <c r="E9" s="51">
        <v>6792650</v>
      </c>
      <c r="F9" s="51">
        <v>6068359</v>
      </c>
      <c r="G9" s="51">
        <v>3306459</v>
      </c>
      <c r="H9" s="51">
        <v>12804290</v>
      </c>
      <c r="I9" s="56">
        <v>9438425</v>
      </c>
      <c r="J9" s="57">
        <f>SUM(D9:I9)</f>
        <v>48898307</v>
      </c>
      <c r="K9" s="58">
        <v>6943456</v>
      </c>
      <c r="L9" s="59">
        <v>5132290</v>
      </c>
      <c r="M9" s="59">
        <v>6374107</v>
      </c>
      <c r="N9" s="59">
        <v>3237245</v>
      </c>
      <c r="O9" s="59">
        <v>3983639</v>
      </c>
      <c r="P9" s="58">
        <v>4765883</v>
      </c>
      <c r="Q9" s="53">
        <f>SUM(K9:P9)</f>
        <v>30436620</v>
      </c>
      <c r="R9" s="60">
        <f>J9+Q9</f>
        <v>79334927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2" ref="D10:I10">IF(D8=0,,D9/D8*1000)</f>
        <v>85467.33488163631</v>
      </c>
      <c r="E10" s="70">
        <f t="shared" si="2"/>
        <v>87554.4585084169</v>
      </c>
      <c r="F10" s="70">
        <f t="shared" si="2"/>
        <v>92290.22249935365</v>
      </c>
      <c r="G10" s="70">
        <f t="shared" si="2"/>
        <v>101102.58683953033</v>
      </c>
      <c r="H10" s="70">
        <f t="shared" si="2"/>
        <v>101887.38849853983</v>
      </c>
      <c r="I10" s="72">
        <f t="shared" si="2"/>
        <v>98241.19949205821</v>
      </c>
      <c r="J10" s="73">
        <f>IF(J8=0,,(J9/J8)*1000)</f>
        <v>93945.05464948059</v>
      </c>
      <c r="K10" s="74">
        <f aca="true" t="shared" si="3" ref="K10:Q10">IF(K8=0,,K9/K8*1000)</f>
        <v>88869.41162918688</v>
      </c>
      <c r="L10" s="70">
        <f t="shared" si="3"/>
        <v>74293.80003184667</v>
      </c>
      <c r="M10" s="70">
        <f t="shared" si="3"/>
        <v>42676.98869152433</v>
      </c>
      <c r="N10" s="70">
        <f t="shared" si="3"/>
        <v>39346.16413048763</v>
      </c>
      <c r="O10" s="70">
        <f t="shared" si="3"/>
        <v>38419.10906653551</v>
      </c>
      <c r="P10" s="74">
        <f t="shared" si="3"/>
        <v>47261.83062276874</v>
      </c>
      <c r="Q10" s="75">
        <f t="shared" si="3"/>
        <v>52173.42562404221</v>
      </c>
      <c r="R10" s="76">
        <f>IF(R8=0,,R9/R8*1000)</f>
        <v>71869.61452993234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>
        <v>42400</v>
      </c>
      <c r="E11" s="51">
        <v>88183</v>
      </c>
      <c r="F11" s="51">
        <v>11014</v>
      </c>
      <c r="G11" s="51">
        <v>55763</v>
      </c>
      <c r="H11" s="51"/>
      <c r="I11" s="52">
        <v>23820</v>
      </c>
      <c r="J11" s="53">
        <f>SUM(D11:I11)</f>
        <v>221180</v>
      </c>
      <c r="K11" s="52">
        <v>54025</v>
      </c>
      <c r="L11" s="51">
        <v>11578</v>
      </c>
      <c r="M11" s="51">
        <v>39319</v>
      </c>
      <c r="N11" s="51">
        <v>16501</v>
      </c>
      <c r="O11" s="51"/>
      <c r="P11" s="52">
        <v>57788</v>
      </c>
      <c r="Q11" s="53">
        <f>SUM(K11:P11)</f>
        <v>179211</v>
      </c>
      <c r="R11" s="54">
        <f>J11+Q11</f>
        <v>400391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>
        <v>3611049</v>
      </c>
      <c r="E12" s="51">
        <v>7771083</v>
      </c>
      <c r="F12" s="51">
        <v>1028208</v>
      </c>
      <c r="G12" s="51">
        <v>5608387</v>
      </c>
      <c r="H12" s="51"/>
      <c r="I12" s="52">
        <v>2362841</v>
      </c>
      <c r="J12" s="53">
        <f>SUM(D12:I12)</f>
        <v>20381568</v>
      </c>
      <c r="K12" s="58">
        <v>4702508</v>
      </c>
      <c r="L12" s="59">
        <v>925692</v>
      </c>
      <c r="M12" s="59">
        <v>2148345</v>
      </c>
      <c r="N12" s="59">
        <v>1234918</v>
      </c>
      <c r="O12" s="59"/>
      <c r="P12" s="58">
        <v>2626761</v>
      </c>
      <c r="Q12" s="53">
        <f>SUM(K12:P12)</f>
        <v>11638224</v>
      </c>
      <c r="R12" s="54">
        <f>J12+Q12</f>
        <v>32019792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4" ref="D13:I13">IF(D11=0,,D12/D11*1000)</f>
        <v>85166.25</v>
      </c>
      <c r="E13" s="70">
        <f t="shared" si="4"/>
        <v>88124.50245512172</v>
      </c>
      <c r="F13" s="70">
        <f t="shared" si="4"/>
        <v>93354.63954966406</v>
      </c>
      <c r="G13" s="70">
        <f t="shared" si="4"/>
        <v>100575.41739146029</v>
      </c>
      <c r="H13" s="70">
        <f t="shared" si="4"/>
        <v>0</v>
      </c>
      <c r="I13" s="74">
        <f t="shared" si="4"/>
        <v>99195.67590260286</v>
      </c>
      <c r="J13" s="75">
        <f>IF(J11=0,,(J12/J11)*1000)</f>
        <v>92149.23591644815</v>
      </c>
      <c r="K13" s="74">
        <f aca="true" t="shared" si="5" ref="K13:Q13">IF(K11=0,,K12/K11*1000)</f>
        <v>87043.1837112448</v>
      </c>
      <c r="L13" s="70">
        <f t="shared" si="5"/>
        <v>79952.66885472448</v>
      </c>
      <c r="M13" s="70">
        <f t="shared" si="5"/>
        <v>54638.85144586587</v>
      </c>
      <c r="N13" s="70">
        <f t="shared" si="5"/>
        <v>74838.97945579057</v>
      </c>
      <c r="O13" s="70">
        <f t="shared" si="5"/>
        <v>0</v>
      </c>
      <c r="P13" s="74">
        <f t="shared" si="5"/>
        <v>45455.12909254516</v>
      </c>
      <c r="Q13" s="75">
        <f t="shared" si="5"/>
        <v>64941.46006662537</v>
      </c>
      <c r="R13" s="77">
        <f>IF(R11=0,,R12/R11*1000)</f>
        <v>79971.30804638467</v>
      </c>
      <c r="S13" s="41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/>
      <c r="E14" s="51">
        <v>10005</v>
      </c>
      <c r="F14" s="51"/>
      <c r="G14" s="51"/>
      <c r="H14" s="51"/>
      <c r="I14" s="52"/>
      <c r="J14" s="53">
        <f>SUM(D14:I14)</f>
        <v>10005</v>
      </c>
      <c r="K14" s="52">
        <v>9117</v>
      </c>
      <c r="L14" s="51"/>
      <c r="M14" s="51"/>
      <c r="N14" s="51"/>
      <c r="O14" s="51"/>
      <c r="P14" s="52">
        <v>12057</v>
      </c>
      <c r="Q14" s="53">
        <f>SUM(K14:P14)</f>
        <v>21174</v>
      </c>
      <c r="R14" s="54">
        <f>J14+Q14</f>
        <v>31179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/>
      <c r="E15" s="51">
        <v>874595</v>
      </c>
      <c r="F15" s="51"/>
      <c r="G15" s="51"/>
      <c r="H15" s="51"/>
      <c r="I15" s="52"/>
      <c r="J15" s="53">
        <f>SUM(D15:I15)</f>
        <v>874595</v>
      </c>
      <c r="K15" s="58">
        <v>885009</v>
      </c>
      <c r="L15" s="59"/>
      <c r="M15" s="59"/>
      <c r="N15" s="59"/>
      <c r="O15" s="59"/>
      <c r="P15" s="58">
        <v>607645</v>
      </c>
      <c r="Q15" s="53">
        <f>SUM(K15:P15)</f>
        <v>1492654</v>
      </c>
      <c r="R15" s="54">
        <f>J15+Q15</f>
        <v>2367249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>IF(D14=0,,D15/D14*1000)</f>
        <v>0</v>
      </c>
      <c r="E16" s="70">
        <f>IF(E14=0,,E15/E14*1000)</f>
        <v>87415.79210394803</v>
      </c>
      <c r="F16" s="70">
        <f>IF(F14=0,,F15/F14*1000)</f>
        <v>0</v>
      </c>
      <c r="G16" s="70">
        <f aca="true" t="shared" si="6" ref="G16:Q16">IF(G14=0,,G15/G14*1000)</f>
        <v>0</v>
      </c>
      <c r="H16" s="70">
        <f t="shared" si="6"/>
        <v>0</v>
      </c>
      <c r="I16" s="74">
        <f t="shared" si="6"/>
        <v>0</v>
      </c>
      <c r="J16" s="75">
        <f t="shared" si="6"/>
        <v>87415.79210394803</v>
      </c>
      <c r="K16" s="74">
        <f t="shared" si="6"/>
        <v>97072.39223428759</v>
      </c>
      <c r="L16" s="70">
        <f t="shared" si="6"/>
        <v>0</v>
      </c>
      <c r="M16" s="70">
        <f t="shared" si="6"/>
        <v>0</v>
      </c>
      <c r="N16" s="70">
        <f t="shared" si="6"/>
        <v>0</v>
      </c>
      <c r="O16" s="70">
        <f t="shared" si="6"/>
        <v>0</v>
      </c>
      <c r="P16" s="74">
        <f t="shared" si="6"/>
        <v>50397.694285477315</v>
      </c>
      <c r="Q16" s="75">
        <f t="shared" si="6"/>
        <v>70494.66326626996</v>
      </c>
      <c r="R16" s="77">
        <f>IF(R14=0,,R15/R14*1000)</f>
        <v>75924.46839218705</v>
      </c>
      <c r="S16" s="41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>
        <v>113758</v>
      </c>
      <c r="E17" s="51">
        <v>157335</v>
      </c>
      <c r="F17" s="51">
        <v>151185</v>
      </c>
      <c r="G17" s="51">
        <v>168446</v>
      </c>
      <c r="H17" s="51">
        <v>157856</v>
      </c>
      <c r="I17" s="52">
        <v>134623</v>
      </c>
      <c r="J17" s="53">
        <f>SUM(D17:I17)</f>
        <v>883203</v>
      </c>
      <c r="K17" s="52">
        <v>222044</v>
      </c>
      <c r="L17" s="51">
        <v>233281</v>
      </c>
      <c r="M17" s="51">
        <v>147797</v>
      </c>
      <c r="N17" s="51">
        <v>153482</v>
      </c>
      <c r="O17" s="51">
        <v>265495</v>
      </c>
      <c r="P17" s="52">
        <v>178228</v>
      </c>
      <c r="Q17" s="53">
        <f>SUM(K17:P17)</f>
        <v>1200327</v>
      </c>
      <c r="R17" s="54">
        <f>J17+Q17</f>
        <v>2083530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>
        <v>9789383</v>
      </c>
      <c r="E18" s="51">
        <v>13899991</v>
      </c>
      <c r="F18" s="51">
        <v>13973684</v>
      </c>
      <c r="G18" s="51">
        <v>17188283</v>
      </c>
      <c r="H18" s="51">
        <v>16125353</v>
      </c>
      <c r="I18" s="52">
        <v>12858218</v>
      </c>
      <c r="J18" s="53">
        <f>SUM(D18:I18)</f>
        <v>83834912</v>
      </c>
      <c r="K18" s="58">
        <v>19207389</v>
      </c>
      <c r="L18" s="59">
        <v>15658429</v>
      </c>
      <c r="M18" s="59">
        <v>8049815</v>
      </c>
      <c r="N18" s="59">
        <v>5356295</v>
      </c>
      <c r="O18" s="67">
        <v>10697431</v>
      </c>
      <c r="P18" s="58">
        <v>8984995</v>
      </c>
      <c r="Q18" s="57">
        <f>SUM(K18:P18)</f>
        <v>67954354</v>
      </c>
      <c r="R18" s="60">
        <f>J18+Q18</f>
        <v>151789266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7" ref="D19:I19">IF(D17=0,,D18/D17*1000)</f>
        <v>86054.45770846886</v>
      </c>
      <c r="E19" s="70">
        <f t="shared" si="7"/>
        <v>88346.46455016366</v>
      </c>
      <c r="F19" s="70">
        <f t="shared" si="7"/>
        <v>92427.71438965506</v>
      </c>
      <c r="G19" s="70">
        <f t="shared" si="7"/>
        <v>102040.31559075312</v>
      </c>
      <c r="H19" s="70">
        <f t="shared" si="7"/>
        <v>102152.29703020475</v>
      </c>
      <c r="I19" s="74">
        <f t="shared" si="7"/>
        <v>95512.78756230361</v>
      </c>
      <c r="J19" s="75">
        <f>IF(J17=0,,(J18/J17)*1000)</f>
        <v>94921.45293890532</v>
      </c>
      <c r="K19" s="74">
        <f aca="true" t="shared" si="8" ref="K19:Q19">IF(K17=0,,K18/K17*1000)</f>
        <v>86502.6256057358</v>
      </c>
      <c r="L19" s="70">
        <f t="shared" si="8"/>
        <v>67122.60749911051</v>
      </c>
      <c r="M19" s="70">
        <f t="shared" si="8"/>
        <v>54465.34774048188</v>
      </c>
      <c r="N19" s="70">
        <f t="shared" si="8"/>
        <v>34898.52230228952</v>
      </c>
      <c r="O19" s="71">
        <f t="shared" si="8"/>
        <v>40292.400986835906</v>
      </c>
      <c r="P19" s="74">
        <f t="shared" si="8"/>
        <v>50412.926139551586</v>
      </c>
      <c r="Q19" s="73">
        <f t="shared" si="8"/>
        <v>56613.20123599653</v>
      </c>
      <c r="R19" s="76">
        <f>IF(R17=0,,R18/R17*1000)</f>
        <v>72851.97045398914</v>
      </c>
      <c r="S19" s="41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>
        <v>123300</v>
      </c>
      <c r="E20" s="51">
        <v>159503</v>
      </c>
      <c r="F20" s="51">
        <v>144838</v>
      </c>
      <c r="G20" s="51">
        <v>137468</v>
      </c>
      <c r="H20" s="51">
        <v>120311</v>
      </c>
      <c r="I20" s="52">
        <v>169026</v>
      </c>
      <c r="J20" s="53">
        <f>SUM(D20:I20)</f>
        <v>854446</v>
      </c>
      <c r="K20" s="52">
        <v>196495</v>
      </c>
      <c r="L20" s="51">
        <v>178561</v>
      </c>
      <c r="M20" s="51">
        <v>120974</v>
      </c>
      <c r="N20" s="51">
        <v>229509</v>
      </c>
      <c r="O20" s="51">
        <v>98373</v>
      </c>
      <c r="P20" s="52">
        <v>186857</v>
      </c>
      <c r="Q20" s="53">
        <f>SUM(K20:P20)</f>
        <v>1010769</v>
      </c>
      <c r="R20" s="54">
        <f>J20+Q20</f>
        <v>1865215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>
        <v>9148557</v>
      </c>
      <c r="E21" s="51">
        <v>14287845</v>
      </c>
      <c r="F21" s="51">
        <v>12207081</v>
      </c>
      <c r="G21" s="51">
        <v>13797858</v>
      </c>
      <c r="H21" s="51">
        <v>11132113</v>
      </c>
      <c r="I21" s="52">
        <v>16434648</v>
      </c>
      <c r="J21" s="53">
        <f>SUM(D21:I21)</f>
        <v>77008102</v>
      </c>
      <c r="K21" s="58">
        <v>17064404</v>
      </c>
      <c r="L21" s="59">
        <v>12848683</v>
      </c>
      <c r="M21" s="67">
        <v>6421980</v>
      </c>
      <c r="N21" s="59">
        <v>9290357</v>
      </c>
      <c r="O21" s="59">
        <v>3906038</v>
      </c>
      <c r="P21" s="58">
        <v>9292653</v>
      </c>
      <c r="Q21" s="57">
        <f>SUM(K21:P21)</f>
        <v>58824115</v>
      </c>
      <c r="R21" s="60">
        <f>J21+Q21</f>
        <v>135832217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9" ref="D22:I22">IF(D20=0,,D21/D20*1000)</f>
        <v>74197.54257907544</v>
      </c>
      <c r="E22" s="70">
        <f t="shared" si="9"/>
        <v>89577.28067810636</v>
      </c>
      <c r="F22" s="70">
        <f t="shared" si="9"/>
        <v>84280.92765710656</v>
      </c>
      <c r="G22" s="70">
        <f t="shared" si="9"/>
        <v>100371.41734803736</v>
      </c>
      <c r="H22" s="70">
        <f t="shared" si="9"/>
        <v>92527.80709993267</v>
      </c>
      <c r="I22" s="74">
        <f t="shared" si="9"/>
        <v>97231.47918071775</v>
      </c>
      <c r="J22" s="75">
        <f>IF(J20=0,,(J21/J20)*1000)</f>
        <v>90126.35321600194</v>
      </c>
      <c r="K22" s="74">
        <f aca="true" t="shared" si="10" ref="K22:Q22">IF(K20=0,,K21/K20*1000)</f>
        <v>86843.9604061172</v>
      </c>
      <c r="L22" s="70">
        <f t="shared" si="10"/>
        <v>71956.82707870139</v>
      </c>
      <c r="M22" s="71">
        <f t="shared" si="10"/>
        <v>53085.62170383719</v>
      </c>
      <c r="N22" s="70">
        <f t="shared" si="10"/>
        <v>40479.27096540877</v>
      </c>
      <c r="O22" s="70">
        <f t="shared" si="10"/>
        <v>39706.403179734276</v>
      </c>
      <c r="P22" s="74">
        <f t="shared" si="10"/>
        <v>49731.36141541393</v>
      </c>
      <c r="Q22" s="73">
        <f t="shared" si="10"/>
        <v>58197.38733578097</v>
      </c>
      <c r="R22" s="76">
        <f>IF(R20=0,,R21/R20*1000)</f>
        <v>72823.89268797431</v>
      </c>
      <c r="S22" s="41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>
        <v>53795</v>
      </c>
      <c r="E23" s="51">
        <v>22511</v>
      </c>
      <c r="F23" s="51">
        <v>43547</v>
      </c>
      <c r="G23" s="51">
        <v>54627</v>
      </c>
      <c r="H23" s="51">
        <v>80874</v>
      </c>
      <c r="I23" s="52">
        <v>34984</v>
      </c>
      <c r="J23" s="53">
        <f>SUM(D23:I23)</f>
        <v>290338</v>
      </c>
      <c r="K23" s="52">
        <v>33013</v>
      </c>
      <c r="L23" s="51">
        <v>78911</v>
      </c>
      <c r="M23" s="55">
        <v>82122</v>
      </c>
      <c r="N23" s="51">
        <v>100670</v>
      </c>
      <c r="O23" s="51">
        <v>43521</v>
      </c>
      <c r="P23" s="52">
        <v>70566</v>
      </c>
      <c r="Q23" s="57">
        <f>SUM(K23:P23)</f>
        <v>408803</v>
      </c>
      <c r="R23" s="60">
        <f>J23+Q23</f>
        <v>699141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50">
        <v>4659394</v>
      </c>
      <c r="E24" s="51">
        <v>1984246</v>
      </c>
      <c r="F24" s="51">
        <v>4196072</v>
      </c>
      <c r="G24" s="51">
        <v>5373991</v>
      </c>
      <c r="H24" s="51">
        <v>8173120</v>
      </c>
      <c r="I24" s="52">
        <v>3382440</v>
      </c>
      <c r="J24" s="53">
        <f>SUM(D24:I24)</f>
        <v>27769263</v>
      </c>
      <c r="K24" s="58">
        <v>2872060</v>
      </c>
      <c r="L24" s="67">
        <v>6049366</v>
      </c>
      <c r="M24" s="67">
        <v>4236737</v>
      </c>
      <c r="N24" s="59">
        <v>3476569</v>
      </c>
      <c r="O24" s="59">
        <v>1660680</v>
      </c>
      <c r="P24" s="58">
        <v>3464235</v>
      </c>
      <c r="Q24" s="57">
        <f>SUM(K24:P24)</f>
        <v>21759647</v>
      </c>
      <c r="R24" s="60">
        <f>J24+Q24</f>
        <v>49528910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69">
        <f aca="true" t="shared" si="11" ref="D25:I25">IF(D23=0,,D24/D23*1000)</f>
        <v>86613.8860488893</v>
      </c>
      <c r="E25" s="70">
        <f t="shared" si="11"/>
        <v>88145.6176980143</v>
      </c>
      <c r="F25" s="70">
        <f t="shared" si="11"/>
        <v>96357.31508485085</v>
      </c>
      <c r="G25" s="70">
        <f t="shared" si="11"/>
        <v>98376.09606970912</v>
      </c>
      <c r="H25" s="70">
        <f t="shared" si="11"/>
        <v>101059.9203699582</v>
      </c>
      <c r="I25" s="74">
        <f t="shared" si="11"/>
        <v>96685.3418705694</v>
      </c>
      <c r="J25" s="75">
        <f>IF(J23=0,,(J24/J23)*1000)</f>
        <v>95644.60387548305</v>
      </c>
      <c r="K25" s="74">
        <f aca="true" t="shared" si="12" ref="K25:Q25">IF(K23=0,,K24/K23*1000)</f>
        <v>86997.8493320813</v>
      </c>
      <c r="L25" s="71">
        <f t="shared" si="12"/>
        <v>76660.61765786771</v>
      </c>
      <c r="M25" s="71">
        <f t="shared" si="12"/>
        <v>51590.76739485156</v>
      </c>
      <c r="N25" s="70">
        <f t="shared" si="12"/>
        <v>34534.310122181385</v>
      </c>
      <c r="O25" s="70">
        <f t="shared" si="12"/>
        <v>38158.13055766182</v>
      </c>
      <c r="P25" s="74">
        <f t="shared" si="12"/>
        <v>49092.12651985376</v>
      </c>
      <c r="Q25" s="73">
        <f t="shared" si="12"/>
        <v>53227.70870076785</v>
      </c>
      <c r="R25" s="76">
        <f>IF(R23=0,,R24/R23*1000)</f>
        <v>70842.51960620248</v>
      </c>
      <c r="S25" s="41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>
        <v>0</v>
      </c>
      <c r="E26" s="51">
        <v>764</v>
      </c>
      <c r="F26" s="51">
        <v>201</v>
      </c>
      <c r="G26" s="51">
        <v>0</v>
      </c>
      <c r="H26" s="51">
        <v>0</v>
      </c>
      <c r="I26" s="52">
        <v>0</v>
      </c>
      <c r="J26" s="53">
        <f>SUM(D26:I26)</f>
        <v>965</v>
      </c>
      <c r="K26" s="52">
        <v>290</v>
      </c>
      <c r="L26" s="51">
        <v>0</v>
      </c>
      <c r="M26" s="51"/>
      <c r="N26" s="51">
        <v>0</v>
      </c>
      <c r="O26" s="51"/>
      <c r="P26" s="52"/>
      <c r="Q26" s="53">
        <f>SUM(K26:P26)</f>
        <v>290</v>
      </c>
      <c r="R26" s="54">
        <f>J26+Q26</f>
        <v>1255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>
        <v>0</v>
      </c>
      <c r="E27" s="51">
        <v>51323</v>
      </c>
      <c r="F27" s="51">
        <v>13644</v>
      </c>
      <c r="G27" s="51">
        <v>0</v>
      </c>
      <c r="H27" s="51">
        <v>0</v>
      </c>
      <c r="I27" s="52">
        <v>0</v>
      </c>
      <c r="J27" s="53">
        <f>SUM(D27:I27)</f>
        <v>64967</v>
      </c>
      <c r="K27" s="58">
        <v>18033</v>
      </c>
      <c r="L27" s="59">
        <v>0</v>
      </c>
      <c r="M27" s="59"/>
      <c r="N27" s="59">
        <v>0</v>
      </c>
      <c r="O27" s="59"/>
      <c r="P27" s="58"/>
      <c r="Q27" s="53">
        <f>SUM(K27:P27)</f>
        <v>18033</v>
      </c>
      <c r="R27" s="54">
        <f>J27+Q27</f>
        <v>83000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13" ref="D28:I28">IF(D26=0,,D27/D26*1000)</f>
        <v>0</v>
      </c>
      <c r="E28" s="70">
        <f t="shared" si="13"/>
        <v>67176.70157068064</v>
      </c>
      <c r="F28" s="70">
        <f t="shared" si="13"/>
        <v>67880.59701492537</v>
      </c>
      <c r="G28" s="70">
        <f t="shared" si="13"/>
        <v>0</v>
      </c>
      <c r="H28" s="70">
        <f t="shared" si="13"/>
        <v>0</v>
      </c>
      <c r="I28" s="74">
        <f t="shared" si="13"/>
        <v>0</v>
      </c>
      <c r="J28" s="75">
        <f>IF(J26=0,,(J27/J26)*1000)</f>
        <v>67323.31606217616</v>
      </c>
      <c r="K28" s="74">
        <f aca="true" t="shared" si="14" ref="K28:Q28">IF(K26=0,,K27/K26*1000)</f>
        <v>62182.75862068965</v>
      </c>
      <c r="L28" s="70">
        <f t="shared" si="14"/>
        <v>0</v>
      </c>
      <c r="M28" s="70">
        <f t="shared" si="14"/>
        <v>0</v>
      </c>
      <c r="N28" s="70">
        <f t="shared" si="14"/>
        <v>0</v>
      </c>
      <c r="O28" s="70">
        <f t="shared" si="14"/>
        <v>0</v>
      </c>
      <c r="P28" s="74">
        <f t="shared" si="14"/>
        <v>0</v>
      </c>
      <c r="Q28" s="75">
        <f t="shared" si="14"/>
        <v>62182.75862068965</v>
      </c>
      <c r="R28" s="77">
        <f>IF(R26=0,,R27/R26*1000)</f>
        <v>66135.45816733068</v>
      </c>
      <c r="S28" s="41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/>
      <c r="E29" s="51"/>
      <c r="F29" s="51"/>
      <c r="G29" s="51"/>
      <c r="H29" s="51"/>
      <c r="I29" s="52"/>
      <c r="J29" s="53">
        <f>SUM(D29:I29)</f>
        <v>0</v>
      </c>
      <c r="K29" s="52"/>
      <c r="L29" s="51"/>
      <c r="M29" s="51"/>
      <c r="N29" s="51"/>
      <c r="O29" s="51"/>
      <c r="P29" s="52"/>
      <c r="Q29" s="53">
        <f>SUM(K29:P29)</f>
        <v>0</v>
      </c>
      <c r="R29" s="54">
        <f>J29+Q29</f>
        <v>0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/>
      <c r="E30" s="51"/>
      <c r="F30" s="51"/>
      <c r="G30" s="51"/>
      <c r="H30" s="51"/>
      <c r="I30" s="52"/>
      <c r="J30" s="53">
        <f>SUM(D30:I30)</f>
        <v>0</v>
      </c>
      <c r="K30" s="58"/>
      <c r="L30" s="59"/>
      <c r="M30" s="59"/>
      <c r="N30" s="59"/>
      <c r="O30" s="59"/>
      <c r="P30" s="58"/>
      <c r="Q30" s="53">
        <f>SUM(K30:P30)</f>
        <v>0</v>
      </c>
      <c r="R30" s="54">
        <f>J30+Q30</f>
        <v>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15" ref="D31:I31">IF(D29=0,,D30/D29*1000)</f>
        <v>0</v>
      </c>
      <c r="E31" s="70">
        <f t="shared" si="15"/>
        <v>0</v>
      </c>
      <c r="F31" s="70">
        <f t="shared" si="15"/>
        <v>0</v>
      </c>
      <c r="G31" s="70">
        <f t="shared" si="15"/>
        <v>0</v>
      </c>
      <c r="H31" s="70">
        <f t="shared" si="15"/>
        <v>0</v>
      </c>
      <c r="I31" s="74">
        <f t="shared" si="15"/>
        <v>0</v>
      </c>
      <c r="J31" s="75">
        <f>IF(J29=0,,(J30/J29)*1000)</f>
        <v>0</v>
      </c>
      <c r="K31" s="74">
        <f aca="true" t="shared" si="16" ref="K31:Q31">IF(K29=0,,K30/K29*1000)</f>
        <v>0</v>
      </c>
      <c r="L31" s="70">
        <f t="shared" si="16"/>
        <v>0</v>
      </c>
      <c r="M31" s="70">
        <f t="shared" si="16"/>
        <v>0</v>
      </c>
      <c r="N31" s="70">
        <f t="shared" si="16"/>
        <v>0</v>
      </c>
      <c r="O31" s="70">
        <f t="shared" si="16"/>
        <v>0</v>
      </c>
      <c r="P31" s="74">
        <f t="shared" si="16"/>
        <v>0</v>
      </c>
      <c r="Q31" s="75">
        <f t="shared" si="16"/>
        <v>0</v>
      </c>
      <c r="R31" s="77">
        <f>IF(R29=0,,R30/R29*1000)</f>
        <v>0</v>
      </c>
      <c r="S31" s="41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>
        <v>29925</v>
      </c>
      <c r="E32" s="51">
        <v>13024</v>
      </c>
      <c r="F32" s="51">
        <v>21011</v>
      </c>
      <c r="G32" s="51">
        <v>472</v>
      </c>
      <c r="H32" s="51">
        <v>0</v>
      </c>
      <c r="I32" s="52">
        <v>0</v>
      </c>
      <c r="J32" s="53">
        <f>SUM(D32:I32)</f>
        <v>64432</v>
      </c>
      <c r="K32" s="52">
        <v>0</v>
      </c>
      <c r="L32" s="51">
        <v>0</v>
      </c>
      <c r="M32" s="51">
        <v>0</v>
      </c>
      <c r="N32" s="51">
        <v>0</v>
      </c>
      <c r="O32" s="51"/>
      <c r="P32" s="52">
        <v>45586</v>
      </c>
      <c r="Q32" s="53">
        <f>SUM(K32:P32)</f>
        <v>45586</v>
      </c>
      <c r="R32" s="54">
        <f>J32+Q32</f>
        <v>110018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>
        <v>2575900</v>
      </c>
      <c r="E33" s="51">
        <v>1147749</v>
      </c>
      <c r="F33" s="51">
        <v>2019619</v>
      </c>
      <c r="G33" s="51">
        <v>42744</v>
      </c>
      <c r="H33" s="51">
        <v>0</v>
      </c>
      <c r="I33" s="52">
        <v>0</v>
      </c>
      <c r="J33" s="53">
        <f>SUM(D33:I33)</f>
        <v>5786012</v>
      </c>
      <c r="K33" s="58">
        <v>0</v>
      </c>
      <c r="L33" s="59">
        <v>0</v>
      </c>
      <c r="M33" s="59">
        <v>0</v>
      </c>
      <c r="N33" s="59">
        <v>0</v>
      </c>
      <c r="O33" s="59"/>
      <c r="P33" s="58">
        <v>2297075</v>
      </c>
      <c r="Q33" s="53">
        <f>SUM(K33:P33)</f>
        <v>2297075</v>
      </c>
      <c r="R33" s="54">
        <f>J33+Q33</f>
        <v>8083087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17" ref="D34:J34">IF(D32=0,,D33/D32*1000)</f>
        <v>86078.52965747702</v>
      </c>
      <c r="E34" s="70">
        <f t="shared" si="17"/>
        <v>88125.69103194104</v>
      </c>
      <c r="F34" s="70">
        <f t="shared" si="17"/>
        <v>96121.98372281186</v>
      </c>
      <c r="G34" s="70">
        <f t="shared" si="17"/>
        <v>90559.32203389831</v>
      </c>
      <c r="H34" s="70">
        <f t="shared" si="17"/>
        <v>0</v>
      </c>
      <c r="I34" s="74">
        <f t="shared" si="17"/>
        <v>0</v>
      </c>
      <c r="J34" s="75">
        <f t="shared" si="17"/>
        <v>89800.28557238639</v>
      </c>
      <c r="K34" s="74">
        <f aca="true" t="shared" si="18" ref="K34:Q34">IF(K32=0,,K33/K32*1000)</f>
        <v>0</v>
      </c>
      <c r="L34" s="70">
        <f t="shared" si="18"/>
        <v>0</v>
      </c>
      <c r="M34" s="70">
        <f t="shared" si="18"/>
        <v>0</v>
      </c>
      <c r="N34" s="70">
        <f t="shared" si="18"/>
        <v>0</v>
      </c>
      <c r="O34" s="70">
        <f t="shared" si="18"/>
        <v>0</v>
      </c>
      <c r="P34" s="74">
        <f t="shared" si="18"/>
        <v>50389.92234457948</v>
      </c>
      <c r="Q34" s="75">
        <f t="shared" si="18"/>
        <v>50389.92234457948</v>
      </c>
      <c r="R34" s="77">
        <f>IF(R32=0,,R33/R32*1000)</f>
        <v>73470.58663127852</v>
      </c>
      <c r="S34" s="41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>
        <v>575</v>
      </c>
      <c r="E35" s="51"/>
      <c r="F35" s="51">
        <v>5614</v>
      </c>
      <c r="G35" s="51">
        <v>113</v>
      </c>
      <c r="H35" s="51">
        <v>10454</v>
      </c>
      <c r="I35" s="52">
        <v>257</v>
      </c>
      <c r="J35" s="53">
        <f>SUM(D35:I35)</f>
        <v>17013</v>
      </c>
      <c r="K35" s="52"/>
      <c r="L35" s="51">
        <v>5966</v>
      </c>
      <c r="M35" s="51">
        <v>15808</v>
      </c>
      <c r="N35" s="51"/>
      <c r="O35" s="51">
        <v>18939</v>
      </c>
      <c r="P35" s="52">
        <v>40203</v>
      </c>
      <c r="Q35" s="53">
        <f>SUM(K35:P35)</f>
        <v>80916</v>
      </c>
      <c r="R35" s="54">
        <f>J35+Q35</f>
        <v>97929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>
        <v>48105</v>
      </c>
      <c r="E36" s="51"/>
      <c r="F36" s="51">
        <v>548055</v>
      </c>
      <c r="G36" s="51">
        <v>5841</v>
      </c>
      <c r="H36" s="51">
        <v>1017390</v>
      </c>
      <c r="I36" s="52">
        <v>15985</v>
      </c>
      <c r="J36" s="53">
        <f>SUM(D36:I36)</f>
        <v>1635376</v>
      </c>
      <c r="K36" s="58"/>
      <c r="L36" s="59">
        <v>366327</v>
      </c>
      <c r="M36" s="59">
        <v>880107</v>
      </c>
      <c r="N36" s="59"/>
      <c r="O36" s="59">
        <v>703328</v>
      </c>
      <c r="P36" s="58">
        <v>1686204</v>
      </c>
      <c r="Q36" s="53">
        <f>SUM(K36:P36)</f>
        <v>3635966</v>
      </c>
      <c r="R36" s="54">
        <f>J36+Q36</f>
        <v>5271342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19" ref="D37:I37">IF(D35=0,,D36/D35*1000)</f>
        <v>83660.86956521739</v>
      </c>
      <c r="E37" s="70">
        <f t="shared" si="19"/>
        <v>0</v>
      </c>
      <c r="F37" s="70">
        <f t="shared" si="19"/>
        <v>97622.90701816886</v>
      </c>
      <c r="G37" s="70">
        <f t="shared" si="19"/>
        <v>51690.265486725664</v>
      </c>
      <c r="H37" s="70">
        <f t="shared" si="19"/>
        <v>97320.64281614692</v>
      </c>
      <c r="I37" s="74">
        <f t="shared" si="19"/>
        <v>62198.44357976654</v>
      </c>
      <c r="J37" s="75">
        <f>IF(J35=0,,(J36/J35)*1000)</f>
        <v>96125.08082054899</v>
      </c>
      <c r="K37" s="74">
        <f aca="true" t="shared" si="20" ref="K37:Q37">IF(K35=0,,K36/K35*1000)</f>
        <v>0</v>
      </c>
      <c r="L37" s="70">
        <f t="shared" si="20"/>
        <v>61402.447200804556</v>
      </c>
      <c r="M37" s="70">
        <f t="shared" si="20"/>
        <v>55674.78491902834</v>
      </c>
      <c r="N37" s="70">
        <f t="shared" si="20"/>
        <v>0</v>
      </c>
      <c r="O37" s="70">
        <f t="shared" si="20"/>
        <v>37136.49083900946</v>
      </c>
      <c r="P37" s="74">
        <f t="shared" si="20"/>
        <v>41942.24311618536</v>
      </c>
      <c r="Q37" s="75">
        <f t="shared" si="20"/>
        <v>44935.06846606357</v>
      </c>
      <c r="R37" s="77">
        <f>IF(R35=0,,R36/R35*1000)</f>
        <v>53828.20206476121</v>
      </c>
      <c r="S37" s="41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/>
      <c r="E38" s="51">
        <v>2</v>
      </c>
      <c r="F38" s="51">
        <v>1</v>
      </c>
      <c r="G38" s="51">
        <v>3</v>
      </c>
      <c r="H38" s="51"/>
      <c r="I38" s="52">
        <v>0</v>
      </c>
      <c r="J38" s="53">
        <f>SUM(D38:I38)</f>
        <v>6</v>
      </c>
      <c r="K38" s="52">
        <v>5842</v>
      </c>
      <c r="L38" s="51">
        <v>2</v>
      </c>
      <c r="M38" s="51">
        <f>4+23358</f>
        <v>23362</v>
      </c>
      <c r="N38" s="51">
        <v>4</v>
      </c>
      <c r="O38" s="51">
        <f>2858+23140</f>
        <v>25998</v>
      </c>
      <c r="P38" s="52">
        <f>22022+2</f>
        <v>22024</v>
      </c>
      <c r="Q38" s="53">
        <f>SUM(K38:P38)</f>
        <v>77232</v>
      </c>
      <c r="R38" s="54">
        <f>J38+Q38</f>
        <v>77238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/>
      <c r="E39" s="51">
        <v>3926</v>
      </c>
      <c r="F39" s="51">
        <v>1150</v>
      </c>
      <c r="G39" s="51">
        <v>2461</v>
      </c>
      <c r="H39" s="51"/>
      <c r="I39" s="52">
        <v>0</v>
      </c>
      <c r="J39" s="53">
        <f>SUM(D39:I39)</f>
        <v>7537</v>
      </c>
      <c r="K39" s="58">
        <v>568365</v>
      </c>
      <c r="L39" s="59">
        <v>1277</v>
      </c>
      <c r="M39" s="59">
        <f>2944+847552</f>
        <v>850496</v>
      </c>
      <c r="N39" s="59">
        <v>2522</v>
      </c>
      <c r="O39" s="59">
        <f>123796+1013381</f>
        <v>1137177</v>
      </c>
      <c r="P39" s="58">
        <f>1224+1136668</f>
        <v>1137892</v>
      </c>
      <c r="Q39" s="53">
        <f>SUM(K39:P39)</f>
        <v>3697729</v>
      </c>
      <c r="R39" s="54">
        <f>J39+Q39</f>
        <v>3705266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21" ref="D40:I40">IF(D38=0,,D39/D38*1000)</f>
        <v>0</v>
      </c>
      <c r="E40" s="70">
        <f>IF(E38=0,,E39/E38*1000)</f>
        <v>1963000</v>
      </c>
      <c r="F40" s="70">
        <f t="shared" si="21"/>
        <v>1150000</v>
      </c>
      <c r="G40" s="70">
        <f t="shared" si="21"/>
        <v>820333.3333333334</v>
      </c>
      <c r="H40" s="70">
        <f t="shared" si="21"/>
        <v>0</v>
      </c>
      <c r="I40" s="74">
        <f t="shared" si="21"/>
        <v>0</v>
      </c>
      <c r="J40" s="75">
        <f>IF(J38=0,,(J39/J38)*1000)</f>
        <v>1256166.6666666667</v>
      </c>
      <c r="K40" s="74">
        <f aca="true" t="shared" si="22" ref="K40:Q40">IF(K38=0,,K39/K38*1000)</f>
        <v>97289.45566586785</v>
      </c>
      <c r="L40" s="70">
        <f t="shared" si="22"/>
        <v>638500</v>
      </c>
      <c r="M40" s="70">
        <f t="shared" si="22"/>
        <v>36405.102302885025</v>
      </c>
      <c r="N40" s="70">
        <f t="shared" si="22"/>
        <v>630500</v>
      </c>
      <c r="O40" s="70">
        <f t="shared" si="22"/>
        <v>43740.94161089315</v>
      </c>
      <c r="P40" s="74">
        <f t="shared" si="22"/>
        <v>51666.000726480204</v>
      </c>
      <c r="Q40" s="75">
        <f t="shared" si="22"/>
        <v>47878.198156204686</v>
      </c>
      <c r="R40" s="77">
        <f>IF(R38=0,,R39/R38*1000)</f>
        <v>47972.06038478469</v>
      </c>
      <c r="S40" s="41"/>
    </row>
    <row r="41" spans="1:19" s="36" customFormat="1" ht="18" customHeight="1">
      <c r="A41" s="163" t="s">
        <v>7</v>
      </c>
      <c r="B41" s="37" t="s">
        <v>26</v>
      </c>
      <c r="C41" s="38" t="s">
        <v>4</v>
      </c>
      <c r="D41" s="50">
        <f>D5+D8+D11+D14+D17+D20+D23+D26+D29+D32+D35+D38</f>
        <v>813584</v>
      </c>
      <c r="E41" s="51">
        <f aca="true" t="shared" si="23" ref="D41:I42">E5+E8+E11+E14+E17+E20+E23+E26+E29+E32+E35+E38</f>
        <v>845335</v>
      </c>
      <c r="F41" s="51">
        <f t="shared" si="23"/>
        <v>680316</v>
      </c>
      <c r="G41" s="51">
        <f>G5+G8+G11+G14+G17+G20+G23+G26+G29+G32+G35+G38</f>
        <v>731291</v>
      </c>
      <c r="H41" s="51">
        <f t="shared" si="23"/>
        <v>611696</v>
      </c>
      <c r="I41" s="52">
        <f t="shared" si="23"/>
        <v>626138</v>
      </c>
      <c r="J41" s="53">
        <f>SUM(D41:I41)</f>
        <v>4308360</v>
      </c>
      <c r="K41" s="52">
        <f aca="true" t="shared" si="24" ref="K41:P42">K5+K8+K11+K14+K17+K20+K23+K26+K29+K32+K35+K38</f>
        <v>947060</v>
      </c>
      <c r="L41" s="51">
        <f t="shared" si="24"/>
        <v>746219</v>
      </c>
      <c r="M41" s="55">
        <f t="shared" si="24"/>
        <v>793307</v>
      </c>
      <c r="N41" s="51">
        <f t="shared" si="24"/>
        <v>904899</v>
      </c>
      <c r="O41" s="51">
        <f t="shared" si="24"/>
        <v>746605</v>
      </c>
      <c r="P41" s="52">
        <f t="shared" si="24"/>
        <v>949765</v>
      </c>
      <c r="Q41" s="57">
        <f>SUM(K41:P41)</f>
        <v>5087855</v>
      </c>
      <c r="R41" s="60">
        <f>J41+Q41</f>
        <v>9396215</v>
      </c>
      <c r="S41" s="39"/>
    </row>
    <row r="42" spans="1:19" s="36" customFormat="1" ht="18" customHeight="1">
      <c r="A42" s="164"/>
      <c r="B42" s="37" t="s">
        <v>28</v>
      </c>
      <c r="C42" s="38" t="s">
        <v>5</v>
      </c>
      <c r="D42" s="50">
        <f t="shared" si="23"/>
        <v>68480127</v>
      </c>
      <c r="E42" s="51">
        <f>E6+E9+E12+E15+E18+E21+E24+E27+E30+E33+E36+E39</f>
        <v>74970090</v>
      </c>
      <c r="F42" s="51">
        <f t="shared" si="23"/>
        <v>62173311</v>
      </c>
      <c r="G42" s="51">
        <f t="shared" si="23"/>
        <v>73422497</v>
      </c>
      <c r="H42" s="51">
        <f t="shared" si="23"/>
        <v>60840495</v>
      </c>
      <c r="I42" s="56">
        <f t="shared" si="23"/>
        <v>60430832</v>
      </c>
      <c r="J42" s="57">
        <f>SUM(D42:I42)</f>
        <v>400317352</v>
      </c>
      <c r="K42" s="58">
        <f t="shared" si="24"/>
        <v>82948263</v>
      </c>
      <c r="L42" s="67">
        <f t="shared" si="24"/>
        <v>53841308</v>
      </c>
      <c r="M42" s="67">
        <f t="shared" si="24"/>
        <v>39276800</v>
      </c>
      <c r="N42" s="59">
        <f t="shared" si="24"/>
        <v>34870507</v>
      </c>
      <c r="O42" s="67">
        <f t="shared" si="24"/>
        <v>29434411</v>
      </c>
      <c r="P42" s="58">
        <f t="shared" si="24"/>
        <v>46308798</v>
      </c>
      <c r="Q42" s="57">
        <f>Q6+Q9+Q12+Q15+Q18+Q21+Q24+Q27+Q30+Q33+Q36+Q39</f>
        <v>286680087</v>
      </c>
      <c r="R42" s="60">
        <f>J42+Q42</f>
        <v>686997439</v>
      </c>
      <c r="S42" s="35"/>
    </row>
    <row r="43" spans="1:19" s="36" customFormat="1" ht="18" customHeight="1" thickBot="1">
      <c r="A43" s="170"/>
      <c r="B43" s="18" t="s">
        <v>30</v>
      </c>
      <c r="C43" s="40" t="s">
        <v>6</v>
      </c>
      <c r="D43" s="69">
        <f aca="true" t="shared" si="25" ref="D43:I43">IF(D41=0,,D42/D41*1000)</f>
        <v>84170.93625243368</v>
      </c>
      <c r="E43" s="70">
        <f t="shared" si="25"/>
        <v>88686.84012846978</v>
      </c>
      <c r="F43" s="70">
        <f t="shared" si="25"/>
        <v>91388.87076005856</v>
      </c>
      <c r="G43" s="70">
        <f t="shared" si="25"/>
        <v>100401.20417180029</v>
      </c>
      <c r="H43" s="70">
        <f t="shared" si="25"/>
        <v>99461.97948000314</v>
      </c>
      <c r="I43" s="72">
        <f t="shared" si="25"/>
        <v>96513.59923850653</v>
      </c>
      <c r="J43" s="73">
        <f>IF(J41=0,,(J42/J41)*1000)</f>
        <v>92916.4118133118</v>
      </c>
      <c r="K43" s="74">
        <f aca="true" t="shared" si="26" ref="K43:Q43">IF(K41=0,,K42/K41*1000)</f>
        <v>87585.0136211011</v>
      </c>
      <c r="L43" s="71">
        <f t="shared" si="26"/>
        <v>72152.15372430882</v>
      </c>
      <c r="M43" s="71">
        <f t="shared" si="26"/>
        <v>49510.21483486217</v>
      </c>
      <c r="N43" s="70">
        <f t="shared" si="26"/>
        <v>38535.24758011667</v>
      </c>
      <c r="O43" s="71">
        <f t="shared" si="26"/>
        <v>39424.34218897543</v>
      </c>
      <c r="P43" s="74">
        <f t="shared" si="26"/>
        <v>48758.164388032834</v>
      </c>
      <c r="Q43" s="73">
        <f t="shared" si="26"/>
        <v>56345.96249303488</v>
      </c>
      <c r="R43" s="76">
        <f>IF(R41=0,,R42/R41*1000)</f>
        <v>73114.27409866633</v>
      </c>
      <c r="S43" s="41"/>
    </row>
    <row r="44" spans="1:19" s="36" customFormat="1" ht="24" customHeight="1" thickBot="1">
      <c r="A44" s="171" t="s">
        <v>23</v>
      </c>
      <c r="B44" s="172"/>
      <c r="C44" s="173"/>
      <c r="D44" s="120">
        <f>'総合計'!D44</f>
        <v>100.64</v>
      </c>
      <c r="E44" s="121">
        <f>'総合計'!E44</f>
        <v>103.96</v>
      </c>
      <c r="F44" s="121">
        <f>'総合計'!F44</f>
        <v>105.13</v>
      </c>
      <c r="G44" s="121">
        <f>'総合計'!G44</f>
        <v>106.96</v>
      </c>
      <c r="H44" s="121">
        <f>'総合計'!H44</f>
        <v>108.2</v>
      </c>
      <c r="I44" s="119">
        <f>'総合計'!I44</f>
        <v>108.4</v>
      </c>
      <c r="J44" s="122">
        <f>'総合計'!J44</f>
        <v>105.36926036713726</v>
      </c>
      <c r="K44" s="119">
        <f>'総合計'!K44</f>
        <v>103.88</v>
      </c>
      <c r="L44" s="123">
        <f>'総合計'!L44</f>
        <v>97.94</v>
      </c>
      <c r="M44" s="123">
        <f>'総合計'!M44</f>
        <v>93.96</v>
      </c>
      <c r="N44" s="123">
        <f>'総合計'!N44</f>
        <v>90.67</v>
      </c>
      <c r="O44" s="121">
        <f>'総合計'!O44</f>
        <v>90</v>
      </c>
      <c r="P44" s="124">
        <f>'総合計'!P44</f>
        <v>96.32</v>
      </c>
      <c r="Q44" s="125">
        <f>'総合計'!Q44</f>
        <v>95.8220700722506</v>
      </c>
      <c r="R44" s="126">
        <f>'総合計'!R44</f>
        <v>100.33577597548404</v>
      </c>
      <c r="S44" s="35"/>
    </row>
    <row r="45" spans="1:4" ht="16.5" customHeight="1">
      <c r="A45" s="116" t="s">
        <v>81</v>
      </c>
      <c r="D45" s="47"/>
    </row>
  </sheetData>
  <mergeCells count="15">
    <mergeCell ref="A23:A25"/>
    <mergeCell ref="A38:A40"/>
    <mergeCell ref="A41:A43"/>
    <mergeCell ref="A44:C44"/>
    <mergeCell ref="A26:A28"/>
    <mergeCell ref="A29:A31"/>
    <mergeCell ref="A32:A34"/>
    <mergeCell ref="A35:A37"/>
    <mergeCell ref="D2:P2"/>
    <mergeCell ref="A14:A16"/>
    <mergeCell ref="A17:A19"/>
    <mergeCell ref="A20:A2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tabSelected="1" zoomScale="70" zoomScaleNormal="70" workbookViewId="0" topLeftCell="A1">
      <pane xSplit="3" ySplit="4" topLeftCell="D5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7109375" style="0" bestFit="1" customWidth="1"/>
    <col min="11" max="16" width="10.7109375" style="0" customWidth="1"/>
    <col min="17" max="17" width="12.140625" style="0" customWidth="1"/>
    <col min="18" max="18" width="12.28125" style="0" customWidth="1"/>
    <col min="19" max="19" width="7.140625" style="0" customWidth="1"/>
  </cols>
  <sheetData>
    <row r="2" spans="1:18" ht="27" customHeight="1">
      <c r="A2" s="15" t="s">
        <v>55</v>
      </c>
      <c r="B2" s="26" t="s">
        <v>72</v>
      </c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8"/>
      <c r="R3" s="117">
        <f>'P一般'!R3</f>
        <v>40249</v>
      </c>
    </row>
    <row r="4" spans="1:19" ht="24" customHeight="1" thickBot="1">
      <c r="A4" s="25"/>
      <c r="B4" s="4"/>
      <c r="C4" s="4"/>
      <c r="D4" s="21" t="s">
        <v>57</v>
      </c>
      <c r="E4" s="30" t="s">
        <v>58</v>
      </c>
      <c r="F4" s="30" t="s">
        <v>59</v>
      </c>
      <c r="G4" s="30" t="s">
        <v>60</v>
      </c>
      <c r="H4" s="30" t="s">
        <v>61</v>
      </c>
      <c r="I4" s="24" t="s">
        <v>62</v>
      </c>
      <c r="J4" s="23" t="s">
        <v>1</v>
      </c>
      <c r="K4" s="24" t="s">
        <v>63</v>
      </c>
      <c r="L4" s="30" t="s">
        <v>64</v>
      </c>
      <c r="M4" s="30" t="s">
        <v>65</v>
      </c>
      <c r="N4" s="30" t="s">
        <v>66</v>
      </c>
      <c r="O4" s="30" t="s">
        <v>67</v>
      </c>
      <c r="P4" s="24" t="s">
        <v>68</v>
      </c>
      <c r="Q4" s="23" t="s">
        <v>2</v>
      </c>
      <c r="R4" s="22" t="s">
        <v>3</v>
      </c>
      <c r="S4" s="5"/>
    </row>
    <row r="5" spans="1:19" ht="12.75" customHeight="1">
      <c r="A5" s="177" t="s">
        <v>54</v>
      </c>
      <c r="B5" s="13" t="s">
        <v>27</v>
      </c>
      <c r="C5" s="11" t="s">
        <v>4</v>
      </c>
      <c r="D5" s="50">
        <f>'P合計'!D5+'B合計'!D5+'液化石油ガス'!D5</f>
        <v>343239</v>
      </c>
      <c r="E5" s="51">
        <f>'P合計'!E5+'B合計'!E5+'液化石油ガス'!E5</f>
        <v>388570</v>
      </c>
      <c r="F5" s="51">
        <f>'P合計'!F5+'B合計'!F5+'液化石油ガス'!F5</f>
        <v>283519</v>
      </c>
      <c r="G5" s="51">
        <f>'P合計'!G5+'B合計'!G5+'液化石油ガス'!G5</f>
        <v>410717</v>
      </c>
      <c r="H5" s="51">
        <f>'P合計'!H5+'B合計'!H5+'液化石油ガス'!H5</f>
        <v>203469</v>
      </c>
      <c r="I5" s="52">
        <f>'P合計'!I5+'B合計'!I5+'液化石油ガス'!I5</f>
        <v>228775</v>
      </c>
      <c r="J5" s="53">
        <f>'P合計'!J5+'B合計'!J5+'液化石油ガス'!J5</f>
        <v>1858289</v>
      </c>
      <c r="K5" s="52">
        <f>'P合計'!K5+'B合計'!K5+'液化石油ガス'!K5</f>
        <v>476147</v>
      </c>
      <c r="L5" s="51">
        <f>'P合計'!L5+'B合計'!L5+'液化石油ガス'!L5</f>
        <v>211662</v>
      </c>
      <c r="M5" s="55">
        <f>'P合計'!M5+'B合計'!M5+'液化石油ガス'!M5</f>
        <v>316999</v>
      </c>
      <c r="N5" s="51">
        <f>'P合計'!N5+'B合計'!N5+'液化石油ガス'!N5</f>
        <v>362539</v>
      </c>
      <c r="O5" s="51">
        <f>'P合計'!O5+'B合計'!O5+'液化石油ガス'!O5</f>
        <v>241541</v>
      </c>
      <c r="P5" s="52">
        <f>'P合計'!P5+'B合計'!P5+'液化石油ガス'!P5</f>
        <v>270791</v>
      </c>
      <c r="Q5" s="57">
        <f>'P合計'!Q5+'B合計'!Q5+'液化石油ガス'!Q5</f>
        <v>1879679</v>
      </c>
      <c r="R5" s="60">
        <f>'P合計'!R5+'B合計'!R5+'液化石油ガス'!R5</f>
        <v>3737968</v>
      </c>
      <c r="S5" s="5"/>
    </row>
    <row r="6" spans="1:19" ht="12.75" customHeight="1">
      <c r="A6" s="178"/>
      <c r="B6" s="13" t="s">
        <v>29</v>
      </c>
      <c r="C6" s="11" t="s">
        <v>5</v>
      </c>
      <c r="D6" s="50">
        <f>'P合計'!D6+'B合計'!D6+'液化石油ガス'!D6</f>
        <v>29576903</v>
      </c>
      <c r="E6" s="51">
        <f>'P合計'!E6+'B合計'!E6+'液化石油ガス'!E6</f>
        <v>34873329</v>
      </c>
      <c r="F6" s="51">
        <f>'P合計'!F6+'B合計'!F6+'液化石油ガス'!F6</f>
        <v>26498195</v>
      </c>
      <c r="G6" s="51">
        <f>'P合計'!G6+'B合計'!G6+'液化石油ガス'!G6</f>
        <v>42021086</v>
      </c>
      <c r="H6" s="51">
        <f>'P合計'!H6+'B合計'!H6+'液化石油ガス'!H6</f>
        <v>20712016</v>
      </c>
      <c r="I6" s="56">
        <f>'P合計'!I6+'B合計'!I6+'液化石油ガス'!I6</f>
        <v>22248885</v>
      </c>
      <c r="J6" s="57">
        <f>'P合計'!J6+'B合計'!J6+'液化石油ガス'!J6</f>
        <v>175930414</v>
      </c>
      <c r="K6" s="68">
        <f>'P合計'!K6+'B合計'!K6+'液化石油ガス'!K6</f>
        <v>41404980</v>
      </c>
      <c r="L6" s="59">
        <f>'P合計'!L6+'B合計'!L6+'液化石油ガス'!L6</f>
        <v>16337119</v>
      </c>
      <c r="M6" s="67">
        <f>'P合計'!M6+'B合計'!M6+'液化石油ガス'!M6</f>
        <v>15823430</v>
      </c>
      <c r="N6" s="59">
        <f>'P合計'!N6+'B合計'!N6+'液化石油ガス'!N6</f>
        <v>13876270</v>
      </c>
      <c r="O6" s="59">
        <f>'P合計'!O6+'B合計'!O6+'液化石油ガス'!O6</f>
        <v>9369992</v>
      </c>
      <c r="P6" s="58">
        <f>'P合計'!P6+'B合計'!P6+'液化石油ガス'!P6</f>
        <v>12813235</v>
      </c>
      <c r="Q6" s="57">
        <f>'P合計'!Q6+'B合計'!Q6+'液化石油ガス'!Q6</f>
        <v>109625026</v>
      </c>
      <c r="R6" s="60">
        <f>'P合計'!R6+'B合計'!R6+'液化石油ガス'!R6</f>
        <v>285555440</v>
      </c>
      <c r="S6" s="5"/>
    </row>
    <row r="7" spans="1:19" ht="12.75" customHeight="1" thickBot="1">
      <c r="A7" s="179"/>
      <c r="B7" s="14" t="s">
        <v>31</v>
      </c>
      <c r="C7" s="12" t="s">
        <v>6</v>
      </c>
      <c r="D7" s="69">
        <f aca="true" t="shared" si="0" ref="D7:R7">IF(D5=0,"",(D6/D5)*1000)</f>
        <v>86169.9952511224</v>
      </c>
      <c r="E7" s="70">
        <f t="shared" si="0"/>
        <v>89747.86782304346</v>
      </c>
      <c r="F7" s="70">
        <f t="shared" si="0"/>
        <v>93461.79621118867</v>
      </c>
      <c r="G7" s="70">
        <f t="shared" si="0"/>
        <v>102311.53324551943</v>
      </c>
      <c r="H7" s="70">
        <f t="shared" si="0"/>
        <v>101794.45517498981</v>
      </c>
      <c r="I7" s="72">
        <f t="shared" si="0"/>
        <v>97252.25658397989</v>
      </c>
      <c r="J7" s="73">
        <f t="shared" si="0"/>
        <v>94673.33337279616</v>
      </c>
      <c r="K7" s="72">
        <f t="shared" si="0"/>
        <v>86958.39730167364</v>
      </c>
      <c r="L7" s="70">
        <f t="shared" si="0"/>
        <v>77184.94108531528</v>
      </c>
      <c r="M7" s="71">
        <f t="shared" si="0"/>
        <v>49916.340430095996</v>
      </c>
      <c r="N7" s="70">
        <f t="shared" si="0"/>
        <v>38275.247628531</v>
      </c>
      <c r="O7" s="70">
        <f t="shared" si="0"/>
        <v>38792.55281712008</v>
      </c>
      <c r="P7" s="74">
        <f t="shared" si="0"/>
        <v>47317.80229032723</v>
      </c>
      <c r="Q7" s="73">
        <f t="shared" si="0"/>
        <v>58321.14206734235</v>
      </c>
      <c r="R7" s="76">
        <f t="shared" si="0"/>
        <v>76393.22755036961</v>
      </c>
      <c r="S7" s="5"/>
    </row>
    <row r="8" spans="1:19" ht="12.75" customHeight="1">
      <c r="A8" s="177" t="s">
        <v>34</v>
      </c>
      <c r="B8" s="13" t="s">
        <v>27</v>
      </c>
      <c r="C8" s="11" t="s">
        <v>4</v>
      </c>
      <c r="D8" s="50">
        <f>'P合計'!D8+'B合計'!D8+'液化石油ガス'!D8</f>
        <v>191575</v>
      </c>
      <c r="E8" s="51">
        <f>'P合計'!E8+'B合計'!E8+'液化石油ガス'!E8</f>
        <v>94674</v>
      </c>
      <c r="F8" s="51">
        <f>'P合計'!F8+'B合計'!F8+'液化石油ガス'!F8</f>
        <v>94463</v>
      </c>
      <c r="G8" s="51">
        <f>'P合計'!G8+'B合計'!G8+'液化石油ガス'!G8</f>
        <v>78102</v>
      </c>
      <c r="H8" s="51">
        <f>'P合計'!H8+'B合計'!H8+'液化石油ガス'!H8</f>
        <v>139795</v>
      </c>
      <c r="I8" s="52">
        <f>'P合計'!I8+'B合計'!I8+'液化石油ガス'!I8</f>
        <v>107164</v>
      </c>
      <c r="J8" s="53">
        <f>'P合計'!J8+'B合計'!J8+'液化石油ガス'!J8</f>
        <v>705773</v>
      </c>
      <c r="K8" s="52">
        <f>'P合計'!K8+'B合計'!K8+'液化石油ガス'!K8</f>
        <v>96176</v>
      </c>
      <c r="L8" s="51">
        <f>'P合計'!L8+'B合計'!L8+'液化石油ガス'!L8</f>
        <v>96046</v>
      </c>
      <c r="M8" s="51">
        <f>'P合計'!M8+'B合計'!M8+'液化石油ガス'!M8</f>
        <v>194070</v>
      </c>
      <c r="N8" s="51">
        <f>'P合計'!N8+'B合計'!N8+'液化石油ガス'!N8</f>
        <v>94141</v>
      </c>
      <c r="O8" s="51">
        <f>'P合計'!O8+'B合計'!O8+'液化石油ガス'!O8</f>
        <v>125982</v>
      </c>
      <c r="P8" s="52">
        <f>'P合計'!P8+'B合計'!P8+'液化石油ガス'!P8</f>
        <v>124503</v>
      </c>
      <c r="Q8" s="53">
        <f>'P合計'!Q8+'B合計'!Q8+'液化石油ガス'!Q8</f>
        <v>730918</v>
      </c>
      <c r="R8" s="54">
        <f>'P合計'!R8+'B合計'!R8+'液化石油ガス'!R8</f>
        <v>1436691</v>
      </c>
      <c r="S8" s="5"/>
    </row>
    <row r="9" spans="1:19" ht="12.75" customHeight="1">
      <c r="A9" s="178"/>
      <c r="B9" s="13" t="s">
        <v>29</v>
      </c>
      <c r="C9" s="11" t="s">
        <v>5</v>
      </c>
      <c r="D9" s="50">
        <f>'P合計'!D9+'B合計'!D9+'液化石油ガス'!D9</f>
        <v>16362790</v>
      </c>
      <c r="E9" s="51">
        <f>'P合計'!E9+'B合計'!E9+'液化石油ガス'!E9</f>
        <v>8331678</v>
      </c>
      <c r="F9" s="51">
        <f>'P合計'!F9+'B合計'!F9+'液化石油ガス'!F9</f>
        <v>8760052</v>
      </c>
      <c r="G9" s="51">
        <f>'P合計'!G9+'B合計'!G9+'液化石油ガス'!G9</f>
        <v>8089939</v>
      </c>
      <c r="H9" s="51">
        <f>'P合計'!H9+'B合計'!H9+'液化石油ガス'!H9</f>
        <v>14458008</v>
      </c>
      <c r="I9" s="56">
        <f>'P合計'!I9+'B合計'!I9+'液化石油ガス'!I9</f>
        <v>10599941</v>
      </c>
      <c r="J9" s="57">
        <f>'P合計'!J9+'B合計'!J9+'液化石油ガス'!J9</f>
        <v>66602408</v>
      </c>
      <c r="K9" s="58">
        <f>'P合計'!K9+'B合計'!K9+'液化石油ガス'!K9</f>
        <v>8270667</v>
      </c>
      <c r="L9" s="59">
        <f>'P合計'!L9+'B合計'!L9+'液化石油ガス'!L9</f>
        <v>7321123</v>
      </c>
      <c r="M9" s="59">
        <f>'P合計'!M9+'B合計'!M9+'液化石油ガス'!M9</f>
        <v>7956761</v>
      </c>
      <c r="N9" s="59">
        <f>'P合計'!N9+'B合計'!N9+'液化石油ガス'!N9</f>
        <v>3624241</v>
      </c>
      <c r="O9" s="59">
        <f>'P合計'!O9+'B合計'!O9+'液化石油ガス'!O9</f>
        <v>4755740</v>
      </c>
      <c r="P9" s="58">
        <f>'P合計'!P9+'B合計'!P9+'液化石油ガス'!P9</f>
        <v>5913300</v>
      </c>
      <c r="Q9" s="53">
        <f>'P合計'!Q9+'B合計'!Q9+'液化石油ガス'!Q9</f>
        <v>37841832</v>
      </c>
      <c r="R9" s="60">
        <f>'P合計'!R9+'B合計'!R9+'液化石油ガス'!R9</f>
        <v>104444240</v>
      </c>
      <c r="S9" s="5"/>
    </row>
    <row r="10" spans="1:19" ht="12.75" customHeight="1" thickBot="1">
      <c r="A10" s="179"/>
      <c r="B10" s="14" t="s">
        <v>31</v>
      </c>
      <c r="C10" s="12" t="s">
        <v>6</v>
      </c>
      <c r="D10" s="69">
        <f aca="true" t="shared" si="1" ref="D10:R10">IF(D8=0,"",(D9/D8)*1000)</f>
        <v>85411.92744355997</v>
      </c>
      <c r="E10" s="70">
        <f t="shared" si="1"/>
        <v>88003.86589771215</v>
      </c>
      <c r="F10" s="70">
        <f t="shared" si="1"/>
        <v>92735.27201126367</v>
      </c>
      <c r="G10" s="70">
        <f t="shared" si="1"/>
        <v>103581.71365650046</v>
      </c>
      <c r="H10" s="70">
        <f t="shared" si="1"/>
        <v>103422.92642798384</v>
      </c>
      <c r="I10" s="72">
        <f t="shared" si="1"/>
        <v>98913.26378261358</v>
      </c>
      <c r="J10" s="73">
        <f t="shared" si="1"/>
        <v>94368.03051406046</v>
      </c>
      <c r="K10" s="74">
        <f t="shared" si="1"/>
        <v>85995.12352354017</v>
      </c>
      <c r="L10" s="70">
        <f t="shared" si="1"/>
        <v>76225.17335443433</v>
      </c>
      <c r="M10" s="70">
        <f t="shared" si="1"/>
        <v>40999.4383469882</v>
      </c>
      <c r="N10" s="70">
        <f t="shared" si="1"/>
        <v>38498.008306688906</v>
      </c>
      <c r="O10" s="70">
        <f t="shared" si="1"/>
        <v>37749.361019828226</v>
      </c>
      <c r="P10" s="74">
        <f t="shared" si="1"/>
        <v>47495.24107852823</v>
      </c>
      <c r="Q10" s="75">
        <f t="shared" si="1"/>
        <v>51773.0196820984</v>
      </c>
      <c r="R10" s="76">
        <f t="shared" si="1"/>
        <v>72697.77565252375</v>
      </c>
      <c r="S10" s="5"/>
    </row>
    <row r="11" spans="1:19" ht="12.75" customHeight="1">
      <c r="A11" s="177" t="s">
        <v>36</v>
      </c>
      <c r="B11" s="13" t="s">
        <v>27</v>
      </c>
      <c r="C11" s="11" t="s">
        <v>4</v>
      </c>
      <c r="D11" s="50">
        <f>'P合計'!D11+'B合計'!D11+'液化石油ガス'!D11</f>
        <v>42400</v>
      </c>
      <c r="E11" s="51">
        <f>'P合計'!E11+'B合計'!E11+'液化石油ガス'!E11</f>
        <v>111448</v>
      </c>
      <c r="F11" s="51">
        <f>'P合計'!F11+'B合計'!F11+'液化石油ガス'!F11</f>
        <v>11014</v>
      </c>
      <c r="G11" s="51">
        <f>'P合計'!G11+'B合計'!G11+'液化石油ガス'!G11</f>
        <v>67724</v>
      </c>
      <c r="H11" s="51">
        <f>'P合計'!H11+'B合計'!H11+'液化石油ガス'!H11</f>
        <v>11514</v>
      </c>
      <c r="I11" s="52">
        <f>'P合計'!I11+'B合計'!I11+'液化石油ガス'!I11</f>
        <v>23820</v>
      </c>
      <c r="J11" s="53">
        <f>'P合計'!J11+'B合計'!J11+'液化石油ガス'!J11</f>
        <v>267920</v>
      </c>
      <c r="K11" s="52">
        <f>'P合計'!K11+'B合計'!K11+'液化石油ガス'!K11</f>
        <v>66035</v>
      </c>
      <c r="L11" s="51">
        <f>'P合計'!L11+'B合計'!L11+'液化石油ガス'!L11</f>
        <v>23110</v>
      </c>
      <c r="M11" s="51">
        <f>'P合計'!M11+'B合計'!M11+'液化石油ガス'!M11</f>
        <v>51961</v>
      </c>
      <c r="N11" s="51">
        <f>'P合計'!N11+'B合計'!N11+'液化石油ガス'!N11</f>
        <v>21989</v>
      </c>
      <c r="O11" s="51">
        <f>'P合計'!O11+'B合計'!O11+'液化石油ガス'!O11</f>
        <v>0</v>
      </c>
      <c r="P11" s="52">
        <f>'P合計'!P11+'B合計'!P11+'液化石油ガス'!P11</f>
        <v>69714</v>
      </c>
      <c r="Q11" s="53">
        <f>'P合計'!Q11+'B合計'!Q11+'液化石油ガス'!Q11</f>
        <v>232809</v>
      </c>
      <c r="R11" s="54">
        <f>'P合計'!R11+'B合計'!R11+'液化石油ガス'!R11</f>
        <v>500729</v>
      </c>
      <c r="S11" s="5"/>
    </row>
    <row r="12" spans="1:19" ht="12.75" customHeight="1">
      <c r="A12" s="178"/>
      <c r="B12" s="13" t="s">
        <v>29</v>
      </c>
      <c r="C12" s="11" t="s">
        <v>5</v>
      </c>
      <c r="D12" s="50">
        <f>'P合計'!D12+'B合計'!D12+'液化石油ガス'!D12</f>
        <v>3611049</v>
      </c>
      <c r="E12" s="51">
        <f>'P合計'!E12+'B合計'!E12+'液化石油ガス'!E12</f>
        <v>9856763</v>
      </c>
      <c r="F12" s="51">
        <f>'P合計'!F12+'B合計'!F12+'液化石油ガス'!F12</f>
        <v>1028208</v>
      </c>
      <c r="G12" s="51">
        <f>'P合計'!G12+'B合計'!G12+'液化石油ガス'!G12</f>
        <v>6874523</v>
      </c>
      <c r="H12" s="51">
        <f>'P合計'!H12+'B合計'!H12+'液化石油ガス'!H12</f>
        <v>1205953</v>
      </c>
      <c r="I12" s="52">
        <f>'P合計'!I12+'B合計'!I12+'液化石油ガス'!I12</f>
        <v>2362841</v>
      </c>
      <c r="J12" s="53">
        <f>'P合計'!J12+'B合計'!J12+'液化石油ガス'!J12</f>
        <v>24939337</v>
      </c>
      <c r="K12" s="58">
        <f>'P合計'!K12+'B合計'!K12+'液化石油ガス'!K12</f>
        <v>5817926</v>
      </c>
      <c r="L12" s="59">
        <f>'P合計'!L12+'B合計'!L12+'液化石油ガス'!L12</f>
        <v>1873690</v>
      </c>
      <c r="M12" s="59">
        <f>'P合計'!M12+'B合計'!M12+'液化石油ガス'!M12</f>
        <v>2777193</v>
      </c>
      <c r="N12" s="59">
        <f>'P合計'!N12+'B合計'!N12+'液化石油ガス'!N12</f>
        <v>1576706</v>
      </c>
      <c r="O12" s="59">
        <f>'P合計'!O12+'B合計'!O12+'液化石油ガス'!O12</f>
        <v>0</v>
      </c>
      <c r="P12" s="58">
        <f>'P合計'!P12+'B合計'!P12+'液化石油ガス'!P12</f>
        <v>3171268</v>
      </c>
      <c r="Q12" s="53">
        <f>'P合計'!Q12+'B合計'!Q12+'液化石油ガス'!Q12</f>
        <v>15216783</v>
      </c>
      <c r="R12" s="54">
        <f>'P合計'!R12+'B合計'!R12+'液化石油ガス'!R12</f>
        <v>40156120</v>
      </c>
      <c r="S12" s="5"/>
    </row>
    <row r="13" spans="1:19" ht="12.75" customHeight="1" thickBot="1">
      <c r="A13" s="179"/>
      <c r="B13" s="14" t="s">
        <v>31</v>
      </c>
      <c r="C13" s="12" t="s">
        <v>6</v>
      </c>
      <c r="D13" s="69">
        <f aca="true" t="shared" si="2" ref="D13:R13">IF(D11=0,"",(D12/D11)*1000)</f>
        <v>85166.25</v>
      </c>
      <c r="E13" s="70">
        <f t="shared" si="2"/>
        <v>88442.70870719977</v>
      </c>
      <c r="F13" s="70">
        <f t="shared" si="2"/>
        <v>93354.63954966406</v>
      </c>
      <c r="G13" s="70">
        <f t="shared" si="2"/>
        <v>101507.92924221841</v>
      </c>
      <c r="H13" s="70">
        <f t="shared" si="2"/>
        <v>104737.9711655376</v>
      </c>
      <c r="I13" s="74">
        <f t="shared" si="2"/>
        <v>99195.67590260286</v>
      </c>
      <c r="J13" s="75">
        <f t="shared" si="2"/>
        <v>93085.01418333831</v>
      </c>
      <c r="K13" s="74">
        <f t="shared" si="2"/>
        <v>88103.67229499508</v>
      </c>
      <c r="L13" s="70">
        <f t="shared" si="2"/>
        <v>81077.0229337949</v>
      </c>
      <c r="M13" s="70">
        <f t="shared" si="2"/>
        <v>53447.64342487635</v>
      </c>
      <c r="N13" s="70">
        <f t="shared" si="2"/>
        <v>71704.30669880395</v>
      </c>
      <c r="O13" s="70">
        <f t="shared" si="2"/>
      </c>
      <c r="P13" s="74">
        <f t="shared" si="2"/>
        <v>45489.68643314112</v>
      </c>
      <c r="Q13" s="75">
        <f t="shared" si="2"/>
        <v>65361.661275981605</v>
      </c>
      <c r="R13" s="77">
        <f t="shared" si="2"/>
        <v>80195.31523039409</v>
      </c>
      <c r="S13" s="5"/>
    </row>
    <row r="14" spans="1:19" ht="11.25" customHeight="1">
      <c r="A14" s="177" t="s">
        <v>79</v>
      </c>
      <c r="B14" s="13" t="s">
        <v>27</v>
      </c>
      <c r="C14" s="11" t="s">
        <v>4</v>
      </c>
      <c r="D14" s="50">
        <f>'P合計'!D14+'B合計'!D14+'液化石油ガス'!D14</f>
        <v>0</v>
      </c>
      <c r="E14" s="51">
        <f>'P合計'!E14+'B合計'!E14+'液化石油ガス'!E14</f>
        <v>28007</v>
      </c>
      <c r="F14" s="51">
        <f>'P合計'!F14+'B合計'!F14+'液化石油ガス'!F14</f>
        <v>0</v>
      </c>
      <c r="G14" s="51">
        <f>'P合計'!G14+'B合計'!G14+'液化石油ガス'!G14</f>
        <v>0</v>
      </c>
      <c r="H14" s="51">
        <f>'P合計'!H14+'B合計'!H14+'液化石油ガス'!H14</f>
        <v>0</v>
      </c>
      <c r="I14" s="52">
        <f>'P合計'!I14+'B合計'!I14+'液化石油ガス'!I14</f>
        <v>0</v>
      </c>
      <c r="J14" s="53">
        <f>'P合計'!J14+'B合計'!J14+'液化石油ガス'!J14</f>
        <v>28007</v>
      </c>
      <c r="K14" s="52">
        <f>'P合計'!K14+'B合計'!K14+'液化石油ガス'!K14</f>
        <v>21189</v>
      </c>
      <c r="L14" s="51">
        <f>'P合計'!L14+'B合計'!L14+'液化石油ガス'!L14</f>
        <v>18240</v>
      </c>
      <c r="M14" s="51">
        <f>'P合計'!M14+'B合計'!M14+'液化石油ガス'!M14</f>
        <v>0</v>
      </c>
      <c r="N14" s="51">
        <f>'P合計'!N14+'B合計'!N14+'液化石油ガス'!N14</f>
        <v>0</v>
      </c>
      <c r="O14" s="51">
        <f>'P合計'!O14+'B合計'!O14+'液化石油ガス'!O14</f>
        <v>0</v>
      </c>
      <c r="P14" s="52">
        <f>'P合計'!P14+'B合計'!P14+'液化石油ガス'!P14</f>
        <v>24158</v>
      </c>
      <c r="Q14" s="53">
        <f>'P合計'!Q14+'B合計'!Q14+'液化石油ガス'!Q14</f>
        <v>63587</v>
      </c>
      <c r="R14" s="54">
        <f>'P合計'!R14+'B合計'!R14+'液化石油ガス'!R14</f>
        <v>91594</v>
      </c>
      <c r="S14" s="5"/>
    </row>
    <row r="15" spans="1:19" ht="12.75" customHeight="1">
      <c r="A15" s="178"/>
      <c r="B15" s="13" t="s">
        <v>29</v>
      </c>
      <c r="C15" s="11" t="s">
        <v>5</v>
      </c>
      <c r="D15" s="50">
        <f>'P合計'!D15+'B合計'!D15+'液化石油ガス'!D15</f>
        <v>0</v>
      </c>
      <c r="E15" s="55">
        <f>'P合計'!E15+'B合計'!E15+'液化石油ガス'!E15</f>
        <v>2532148</v>
      </c>
      <c r="F15" s="51">
        <f>'P合計'!F15+'B合計'!F15+'液化石油ガス'!F15</f>
        <v>0</v>
      </c>
      <c r="G15" s="51">
        <f>'P合計'!G15+'B合計'!G15+'液化石油ガス'!G15</f>
        <v>0</v>
      </c>
      <c r="H15" s="51">
        <f>'P合計'!H15+'B合計'!H15+'液化石油ガス'!H15</f>
        <v>0</v>
      </c>
      <c r="I15" s="52">
        <f>'P合計'!I15+'B合計'!I15+'液化石油ガス'!I15</f>
        <v>0</v>
      </c>
      <c r="J15" s="57">
        <f>'P合計'!J15+'B合計'!J15+'液化石油ガス'!J15</f>
        <v>2532148</v>
      </c>
      <c r="K15" s="68">
        <f>'P合計'!K15+'B合計'!K15+'液化石油ガス'!K15</f>
        <v>1766292</v>
      </c>
      <c r="L15" s="59">
        <f>'P合計'!L15+'B合計'!L15+'液化石油ガス'!L15</f>
        <v>1657873</v>
      </c>
      <c r="M15" s="59">
        <f>'P合計'!M15+'B合計'!M15+'液化石油ガス'!M15</f>
        <v>0</v>
      </c>
      <c r="N15" s="59">
        <f>'P合計'!N15+'B合計'!N15+'液化石油ガス'!N15</f>
        <v>0</v>
      </c>
      <c r="O15" s="59">
        <f>'P合計'!O15+'B合計'!O15+'液化石油ガス'!O15</f>
        <v>0</v>
      </c>
      <c r="P15" s="58">
        <f>'P合計'!P15+'B合計'!P15+'液化石油ガス'!P15</f>
        <v>1191646</v>
      </c>
      <c r="Q15" s="57">
        <f>'P合計'!Q15+'B合計'!Q15+'液化石油ガス'!Q15</f>
        <v>4615811</v>
      </c>
      <c r="R15" s="60">
        <f>'P合計'!R15+'B合計'!R15+'液化石油ガス'!R15</f>
        <v>7147959</v>
      </c>
      <c r="S15" s="5"/>
    </row>
    <row r="16" spans="1:19" ht="12.75" customHeight="1" thickBot="1">
      <c r="A16" s="179"/>
      <c r="B16" s="14" t="s">
        <v>31</v>
      </c>
      <c r="C16" s="12" t="s">
        <v>6</v>
      </c>
      <c r="D16" s="69">
        <f aca="true" t="shared" si="3" ref="D16:R16">IF(D14=0,"",(D15/D14)*1000)</f>
      </c>
      <c r="E16" s="71">
        <f t="shared" si="3"/>
        <v>90411.25432927483</v>
      </c>
      <c r="F16" s="70">
        <f t="shared" si="3"/>
      </c>
      <c r="G16" s="70">
        <f t="shared" si="3"/>
      </c>
      <c r="H16" s="70">
        <f t="shared" si="3"/>
      </c>
      <c r="I16" s="74">
        <f t="shared" si="3"/>
      </c>
      <c r="J16" s="73">
        <f t="shared" si="3"/>
        <v>90411.25432927483</v>
      </c>
      <c r="K16" s="72">
        <f t="shared" si="3"/>
        <v>83358.91264335268</v>
      </c>
      <c r="L16" s="70">
        <f t="shared" si="3"/>
        <v>90892.1600877193</v>
      </c>
      <c r="M16" s="70">
        <f t="shared" si="3"/>
      </c>
      <c r="N16" s="70">
        <f t="shared" si="3"/>
      </c>
      <c r="O16" s="70">
        <f t="shared" si="3"/>
      </c>
      <c r="P16" s="74">
        <f t="shared" si="3"/>
        <v>49327.1794022684</v>
      </c>
      <c r="Q16" s="73">
        <f t="shared" si="3"/>
        <v>72590.48233129413</v>
      </c>
      <c r="R16" s="76">
        <f t="shared" si="3"/>
        <v>78039.59866366793</v>
      </c>
      <c r="S16" s="5"/>
    </row>
    <row r="17" spans="1:19" ht="12.75" customHeight="1">
      <c r="A17" s="177" t="s">
        <v>38</v>
      </c>
      <c r="B17" s="13" t="s">
        <v>27</v>
      </c>
      <c r="C17" s="11" t="s">
        <v>4</v>
      </c>
      <c r="D17" s="50">
        <f>'P合計'!D17+'B合計'!D17+'液化石油ガス'!D17</f>
        <v>166547</v>
      </c>
      <c r="E17" s="51">
        <f>'P合計'!E17+'B合計'!E17+'液化石油ガス'!E17</f>
        <v>234150</v>
      </c>
      <c r="F17" s="51">
        <f>'P合計'!F17+'B合計'!F17+'液化石油ガス'!F17</f>
        <v>205890</v>
      </c>
      <c r="G17" s="51">
        <f>'P合計'!G17+'B合計'!G17+'液化石油ガス'!G17</f>
        <v>267088</v>
      </c>
      <c r="H17" s="51">
        <f>'P合計'!H17+'B合計'!H17+'液化石油ガス'!H17</f>
        <v>218667</v>
      </c>
      <c r="I17" s="52">
        <f>'P合計'!I17+'B合計'!I17+'液化石油ガス'!I17</f>
        <v>209473</v>
      </c>
      <c r="J17" s="53">
        <f>'P合計'!J17+'B合計'!J17+'液化石油ガス'!J17</f>
        <v>1301815</v>
      </c>
      <c r="K17" s="52">
        <f>'P合計'!K17+'B合計'!K17+'液化石油ガス'!K17</f>
        <v>358037</v>
      </c>
      <c r="L17" s="51">
        <f>'P合計'!L17+'B合計'!L17+'液化石油ガス'!L17</f>
        <v>314219</v>
      </c>
      <c r="M17" s="51">
        <f>'P合計'!M17+'B合計'!M17+'液化石油ガス'!M17</f>
        <v>226517</v>
      </c>
      <c r="N17" s="51">
        <f>'P合計'!N17+'B合計'!N17+'液化石油ガス'!N17</f>
        <v>206143</v>
      </c>
      <c r="O17" s="51">
        <f>'P合計'!O17+'B合計'!O17+'液化石油ガス'!O17</f>
        <v>324722</v>
      </c>
      <c r="P17" s="52">
        <f>'P合計'!P17+'B合計'!P17+'液化石油ガス'!P17</f>
        <v>222752</v>
      </c>
      <c r="Q17" s="53">
        <f>'P合計'!Q17+'B合計'!Q17+'液化石油ガス'!Q17</f>
        <v>1652390</v>
      </c>
      <c r="R17" s="54">
        <f>'P合計'!R17+'B合計'!R17+'液化石油ガス'!R17</f>
        <v>2954205</v>
      </c>
      <c r="S17" s="5"/>
    </row>
    <row r="18" spans="1:19" ht="12.75" customHeight="1">
      <c r="A18" s="178"/>
      <c r="B18" s="13" t="s">
        <v>29</v>
      </c>
      <c r="C18" s="11" t="s">
        <v>5</v>
      </c>
      <c r="D18" s="50">
        <f>'P合計'!D18+'B合計'!D18+'液化石油ガス'!D18</f>
        <v>14452908</v>
      </c>
      <c r="E18" s="55">
        <f>'P合計'!E18+'B合計'!E18+'液化石油ガス'!E18</f>
        <v>20942993</v>
      </c>
      <c r="F18" s="51">
        <f>'P合計'!F18+'B合計'!F18+'液化石油ガス'!F18</f>
        <v>19454039</v>
      </c>
      <c r="G18" s="51">
        <f>'P合計'!G18+'B合計'!G18+'液化石油ガス'!G18</f>
        <v>27798655</v>
      </c>
      <c r="H18" s="51">
        <f>'P合計'!H18+'B合計'!H18+'液化石油ガス'!H18</f>
        <v>22785227</v>
      </c>
      <c r="I18" s="52">
        <f>'P合計'!I18+'B合計'!I18+'液化石油ガス'!I18</f>
        <v>20188052</v>
      </c>
      <c r="J18" s="57">
        <f>'P合計'!J18+'B合計'!J18+'液化石油ガス'!J18</f>
        <v>125621874</v>
      </c>
      <c r="K18" s="58">
        <f>'P合計'!K18+'B合計'!K18+'液化石油ガス'!K18</f>
        <v>31645330</v>
      </c>
      <c r="L18" s="59">
        <f>'P合計'!L18+'B合計'!L18+'液化石油ガス'!L18</f>
        <v>20634766</v>
      </c>
      <c r="M18" s="59">
        <f>'P合計'!M18+'B合計'!M18+'液化石油ガス'!M18</f>
        <v>12220757</v>
      </c>
      <c r="N18" s="59">
        <f>'P合計'!N18+'B合計'!N18+'液化石油ガス'!N18</f>
        <v>7596513</v>
      </c>
      <c r="O18" s="67">
        <f>'P合計'!O18+'B合計'!O18+'液化石油ガス'!O18</f>
        <v>13070361</v>
      </c>
      <c r="P18" s="58">
        <f>'P合計'!P18+'B合計'!P18+'液化石油ガス'!P18</f>
        <v>11229111</v>
      </c>
      <c r="Q18" s="57">
        <f>'P合計'!Q18+'B合計'!Q18+'液化石油ガス'!Q18</f>
        <v>96396838</v>
      </c>
      <c r="R18" s="60">
        <f>'P合計'!R18+'B合計'!R18+'液化石油ガス'!R18</f>
        <v>222018712</v>
      </c>
      <c r="S18" s="5"/>
    </row>
    <row r="19" spans="1:19" ht="12.75" customHeight="1" thickBot="1">
      <c r="A19" s="179"/>
      <c r="B19" s="14" t="s">
        <v>31</v>
      </c>
      <c r="C19" s="12" t="s">
        <v>6</v>
      </c>
      <c r="D19" s="69">
        <f aca="true" t="shared" si="4" ref="D19:R19">IF(D17=0,"",(D18/D17)*1000)</f>
        <v>86779.75586471087</v>
      </c>
      <c r="E19" s="71">
        <f t="shared" si="4"/>
        <v>89442.6350629938</v>
      </c>
      <c r="F19" s="70">
        <f t="shared" si="4"/>
        <v>94487.53703433873</v>
      </c>
      <c r="G19" s="70">
        <f t="shared" si="4"/>
        <v>104080.50904570779</v>
      </c>
      <c r="H19" s="70">
        <f t="shared" si="4"/>
        <v>104200.57438936831</v>
      </c>
      <c r="I19" s="74">
        <f t="shared" si="4"/>
        <v>96375.43740720762</v>
      </c>
      <c r="J19" s="73">
        <f t="shared" si="4"/>
        <v>96497.48543379821</v>
      </c>
      <c r="K19" s="74">
        <f t="shared" si="4"/>
        <v>88385.6417074213</v>
      </c>
      <c r="L19" s="70">
        <f t="shared" si="4"/>
        <v>65670.01358924825</v>
      </c>
      <c r="M19" s="70">
        <f t="shared" si="4"/>
        <v>53950.727759947375</v>
      </c>
      <c r="N19" s="70">
        <f t="shared" si="4"/>
        <v>36850.695876163634</v>
      </c>
      <c r="O19" s="71">
        <f t="shared" si="4"/>
        <v>40250.9254069635</v>
      </c>
      <c r="P19" s="74">
        <f t="shared" si="4"/>
        <v>50410.82010486999</v>
      </c>
      <c r="Q19" s="73">
        <f t="shared" si="4"/>
        <v>58337.82460557132</v>
      </c>
      <c r="R19" s="76">
        <f t="shared" si="4"/>
        <v>75153.45482117863</v>
      </c>
      <c r="S19" s="5"/>
    </row>
    <row r="20" spans="1:19" ht="12.75" customHeight="1">
      <c r="A20" s="180" t="s">
        <v>56</v>
      </c>
      <c r="B20" s="13" t="s">
        <v>27</v>
      </c>
      <c r="C20" s="11" t="s">
        <v>4</v>
      </c>
      <c r="D20" s="50">
        <f>'P合計'!D20+'B合計'!D20+'液化石油ガス'!D20</f>
        <v>244951</v>
      </c>
      <c r="E20" s="51">
        <f>'P合計'!E20+'B合計'!E20+'液化石油ガス'!E20</f>
        <v>233028</v>
      </c>
      <c r="F20" s="51">
        <f>'P合計'!F20+'B合計'!F20+'液化石油ガス'!F20</f>
        <v>260378</v>
      </c>
      <c r="G20" s="51">
        <f>'P合計'!G20+'B合計'!G20+'液化石油ガス'!G20</f>
        <v>202926</v>
      </c>
      <c r="H20" s="51">
        <f>'P合計'!H20+'B合計'!H20+'液化石油ガス'!H20</f>
        <v>231116</v>
      </c>
      <c r="I20" s="52">
        <f>'P合計'!I20+'B合計'!I20+'液化石油ガス'!I20</f>
        <v>248247</v>
      </c>
      <c r="J20" s="53">
        <f>'P合計'!J20+'B合計'!J20+'液化石油ガス'!J20</f>
        <v>1420646</v>
      </c>
      <c r="K20" s="52">
        <f>'P合計'!K20+'B合計'!K20+'液化石油ガス'!K20</f>
        <v>295812</v>
      </c>
      <c r="L20" s="51">
        <f>'P合計'!L20+'B合計'!L20+'液化石油ガス'!L20</f>
        <v>263855</v>
      </c>
      <c r="M20" s="51">
        <f>'P合計'!M20+'B合計'!M20+'液化石油ガス'!M20</f>
        <v>172684</v>
      </c>
      <c r="N20" s="51">
        <f>'P合計'!N20+'B合計'!N20+'液化石油ガス'!N20</f>
        <v>336001</v>
      </c>
      <c r="O20" s="51">
        <f>'P合計'!O20+'B合計'!O20+'液化石油ガス'!O20</f>
        <v>147733</v>
      </c>
      <c r="P20" s="52">
        <f>'P合計'!P20+'B合計'!P20+'液化石油ガス'!P20</f>
        <v>230896</v>
      </c>
      <c r="Q20" s="53">
        <f>'P合計'!Q20+'B合計'!Q20+'液化石油ガス'!Q20</f>
        <v>1446981</v>
      </c>
      <c r="R20" s="54">
        <f>'P合計'!R20+'B合計'!R20+'液化石油ガス'!R20</f>
        <v>2867627</v>
      </c>
      <c r="S20" s="5"/>
    </row>
    <row r="21" spans="1:19" ht="12.75" customHeight="1">
      <c r="A21" s="181"/>
      <c r="B21" s="13" t="s">
        <v>29</v>
      </c>
      <c r="C21" s="11" t="s">
        <v>5</v>
      </c>
      <c r="D21" s="50">
        <f>'P合計'!D21+'B合計'!D21+'液化石油ガス'!D21</f>
        <v>19113448</v>
      </c>
      <c r="E21" s="51">
        <f>'P合計'!E21+'B合計'!E21+'液化石油ガス'!E21</f>
        <v>21065217</v>
      </c>
      <c r="F21" s="51">
        <f>'P合計'!F21+'B合計'!F21+'液化石油ガス'!F21</f>
        <v>23113932</v>
      </c>
      <c r="G21" s="51">
        <f>'P合計'!G21+'B合計'!G21+'液化石油ガス'!G21</f>
        <v>20852592</v>
      </c>
      <c r="H21" s="55">
        <f>'P合計'!H21+'B合計'!H21+'液化石油ガス'!H21</f>
        <v>21615179</v>
      </c>
      <c r="I21" s="52">
        <f>'P合計'!I21+'B合計'!I21+'液化石油ガス'!I21</f>
        <v>24571159</v>
      </c>
      <c r="J21" s="57">
        <f>'P合計'!J21+'B合計'!J21+'液化石油ガス'!J21</f>
        <v>130331527</v>
      </c>
      <c r="K21" s="58">
        <f>'P合計'!K21+'B合計'!K21+'液化石油ガス'!K21</f>
        <v>25833640</v>
      </c>
      <c r="L21" s="59">
        <f>'P合計'!L21+'B合計'!L21+'液化石油ガス'!L21</f>
        <v>18873572</v>
      </c>
      <c r="M21" s="67">
        <f>'P合計'!M21+'B合計'!M21+'液化石油ガス'!M21</f>
        <v>9463032</v>
      </c>
      <c r="N21" s="59">
        <f>'P合計'!N21+'B合計'!N21+'液化石油ガス'!N21</f>
        <v>13284465</v>
      </c>
      <c r="O21" s="59">
        <f>'P合計'!O21+'B合計'!O21+'液化石油ガス'!O21</f>
        <v>6073815</v>
      </c>
      <c r="P21" s="58">
        <f>'P合計'!P21+'B合計'!P21+'液化石油ガス'!P21</f>
        <v>11364014</v>
      </c>
      <c r="Q21" s="57">
        <f>'P合計'!Q21+'B合計'!Q21+'液化石油ガス'!Q21</f>
        <v>84892538</v>
      </c>
      <c r="R21" s="60">
        <f>'P合計'!R21+'B合計'!R21+'液化石油ガス'!R21</f>
        <v>215224065</v>
      </c>
      <c r="S21" s="5"/>
    </row>
    <row r="22" spans="1:19" ht="12.75" customHeight="1" thickBot="1">
      <c r="A22" s="182"/>
      <c r="B22" s="14" t="s">
        <v>31</v>
      </c>
      <c r="C22" s="12" t="s">
        <v>6</v>
      </c>
      <c r="D22" s="69">
        <f aca="true" t="shared" si="5" ref="D22:R22">IF(D20=0,"",(D21/D20)*1000)</f>
        <v>78029.6794052688</v>
      </c>
      <c r="E22" s="70">
        <f t="shared" si="5"/>
        <v>90397.79339821824</v>
      </c>
      <c r="F22" s="70">
        <f t="shared" si="5"/>
        <v>88770.67955049967</v>
      </c>
      <c r="G22" s="70">
        <f t="shared" si="5"/>
        <v>102759.58723869784</v>
      </c>
      <c r="H22" s="71">
        <f t="shared" si="5"/>
        <v>93525.23840841828</v>
      </c>
      <c r="I22" s="74">
        <f t="shared" si="5"/>
        <v>98978.67446535105</v>
      </c>
      <c r="J22" s="73">
        <f t="shared" si="5"/>
        <v>91741.02978504145</v>
      </c>
      <c r="K22" s="74">
        <f t="shared" si="5"/>
        <v>87331.27797384826</v>
      </c>
      <c r="L22" s="70">
        <f t="shared" si="5"/>
        <v>71530.09039055542</v>
      </c>
      <c r="M22" s="71">
        <f t="shared" si="5"/>
        <v>54799.70350466749</v>
      </c>
      <c r="N22" s="70">
        <f t="shared" si="5"/>
        <v>39536.98054470076</v>
      </c>
      <c r="O22" s="70">
        <f t="shared" si="5"/>
        <v>41113.46144734081</v>
      </c>
      <c r="P22" s="74">
        <f t="shared" si="5"/>
        <v>49217.02411475296</v>
      </c>
      <c r="Q22" s="73">
        <f t="shared" si="5"/>
        <v>58668.73027358342</v>
      </c>
      <c r="R22" s="76">
        <f t="shared" si="5"/>
        <v>75053.01944778732</v>
      </c>
      <c r="S22" s="5"/>
    </row>
    <row r="23" spans="1:19" ht="12.75" customHeight="1">
      <c r="A23" s="177" t="s">
        <v>41</v>
      </c>
      <c r="B23" s="13" t="s">
        <v>27</v>
      </c>
      <c r="C23" s="11" t="s">
        <v>4</v>
      </c>
      <c r="D23" s="50">
        <f>'P合計'!D23+'B合計'!D23+'液化石油ガス'!D23</f>
        <v>120885</v>
      </c>
      <c r="E23" s="51">
        <f>'P合計'!E23+'B合計'!E23+'液化石油ガス'!E23</f>
        <v>66090</v>
      </c>
      <c r="F23" s="51">
        <f>'P合計'!F23+'B合計'!F23+'液化石油ガス'!F23</f>
        <v>43547</v>
      </c>
      <c r="G23" s="51">
        <f>'P合計'!G23+'B合計'!G23+'液化石油ガス'!G23</f>
        <v>100564</v>
      </c>
      <c r="H23" s="51">
        <f>'P合計'!H23+'B合計'!H23+'液化石油ガス'!H23</f>
        <v>154365</v>
      </c>
      <c r="I23" s="52">
        <f>'P合計'!I23+'B合計'!I23+'液化石油ガス'!I23</f>
        <v>80936</v>
      </c>
      <c r="J23" s="53">
        <f>'P合計'!J23+'B合計'!J23+'液化石油ガス'!J23</f>
        <v>566387</v>
      </c>
      <c r="K23" s="52">
        <f>'P合計'!K23+'B合計'!K23+'液化石油ガス'!K23</f>
        <v>65093</v>
      </c>
      <c r="L23" s="51">
        <f>'P合計'!L23+'B合計'!L23+'液化石油ガス'!L23</f>
        <v>142504</v>
      </c>
      <c r="M23" s="55">
        <f>'P合計'!M23+'B合計'!M23+'液化石油ガス'!M23</f>
        <v>139708</v>
      </c>
      <c r="N23" s="51">
        <f>'P合計'!N23+'B合計'!N23+'液化石油ガス'!N23</f>
        <v>189822</v>
      </c>
      <c r="O23" s="51">
        <f>'P合計'!O23+'B合計'!O23+'液化石油ガス'!O23</f>
        <v>87268</v>
      </c>
      <c r="P23" s="52">
        <f>'P合計'!P23+'B合計'!P23+'液化石油ガス'!P23</f>
        <v>126171</v>
      </c>
      <c r="Q23" s="57">
        <f>'P合計'!Q23+'B合計'!Q23+'液化石油ガス'!Q23</f>
        <v>750566</v>
      </c>
      <c r="R23" s="60">
        <f>'P合計'!R23+'B合計'!R23+'液化石油ガス'!R23</f>
        <v>1316953</v>
      </c>
      <c r="S23" s="5"/>
    </row>
    <row r="24" spans="1:19" ht="12.75" customHeight="1">
      <c r="A24" s="178"/>
      <c r="B24" s="13" t="s">
        <v>29</v>
      </c>
      <c r="C24" s="11" t="s">
        <v>5</v>
      </c>
      <c r="D24" s="140">
        <f>'P合計'!D24+'B合計'!D24+'液化石油ガス'!D24</f>
        <v>10468739</v>
      </c>
      <c r="E24" s="51">
        <f>'P合計'!E24+'B合計'!E24+'液化石油ガス'!E24</f>
        <v>5875809</v>
      </c>
      <c r="F24" s="51">
        <f>'P合計'!F24+'B合計'!F24+'液化石油ガス'!F24</f>
        <v>4196072</v>
      </c>
      <c r="G24" s="51">
        <f>'P合計'!G24+'B合計'!G24+'液化石油ガス'!G24</f>
        <v>10022845</v>
      </c>
      <c r="H24" s="51">
        <f>'P合計'!H24+'B合計'!H24+'液化石油ガス'!H24</f>
        <v>16022778</v>
      </c>
      <c r="I24" s="52">
        <f>'P合計'!I24+'B合計'!I24+'液化石油ガス'!I24</f>
        <v>7995210</v>
      </c>
      <c r="J24" s="57">
        <f>'P合計'!J24+'B合計'!J24+'液化石油ガス'!J24</f>
        <v>54581453</v>
      </c>
      <c r="K24" s="58">
        <f>'P合計'!K24+'B合計'!K24+'液化石油ガス'!K24</f>
        <v>5920413</v>
      </c>
      <c r="L24" s="67">
        <f>'P合計'!L24+'B合計'!L24+'液化石油ガス'!L24</f>
        <v>10910464</v>
      </c>
      <c r="M24" s="67">
        <f>'P合計'!M24+'B合計'!M24+'液化石油ガス'!M24</f>
        <v>7250918</v>
      </c>
      <c r="N24" s="59">
        <f>'P合計'!N24+'B合計'!N24+'液化石油ガス'!N24</f>
        <v>6569716</v>
      </c>
      <c r="O24" s="59">
        <f>'P合計'!O24+'B合計'!O24+'液化石油ガス'!O24</f>
        <v>3354470</v>
      </c>
      <c r="P24" s="58">
        <f>'P合計'!P24+'B合計'!P24+'液化石油ガス'!P24</f>
        <v>6251309</v>
      </c>
      <c r="Q24" s="57">
        <f>'P合計'!Q24+'B合計'!Q24+'液化石油ガス'!Q24</f>
        <v>40257290</v>
      </c>
      <c r="R24" s="60">
        <f>'P合計'!R24+'B合計'!R24+'液化石油ガス'!R24</f>
        <v>94838743</v>
      </c>
      <c r="S24" s="5"/>
    </row>
    <row r="25" spans="1:19" ht="12.75" customHeight="1" thickBot="1">
      <c r="A25" s="179"/>
      <c r="B25" s="14" t="s">
        <v>31</v>
      </c>
      <c r="C25" s="12" t="s">
        <v>6</v>
      </c>
      <c r="D25" s="141">
        <f aca="true" t="shared" si="6" ref="D25:R25">IF(D23=0,"",(D24/D23)*1000)</f>
        <v>86600.81068784381</v>
      </c>
      <c r="E25" s="70">
        <f t="shared" si="6"/>
        <v>88906.17339990922</v>
      </c>
      <c r="F25" s="70">
        <f t="shared" si="6"/>
        <v>96357.31508485085</v>
      </c>
      <c r="G25" s="70">
        <f t="shared" si="6"/>
        <v>99666.33188815083</v>
      </c>
      <c r="H25" s="70">
        <f t="shared" si="6"/>
        <v>103797.99825089885</v>
      </c>
      <c r="I25" s="74">
        <f t="shared" si="6"/>
        <v>98784.3481269151</v>
      </c>
      <c r="J25" s="73">
        <f t="shared" si="6"/>
        <v>96367.77150605505</v>
      </c>
      <c r="K25" s="74">
        <f t="shared" si="6"/>
        <v>90953.14396325257</v>
      </c>
      <c r="L25" s="71">
        <f t="shared" si="6"/>
        <v>76562.51052602031</v>
      </c>
      <c r="M25" s="71">
        <f t="shared" si="6"/>
        <v>51900.521086838264</v>
      </c>
      <c r="N25" s="70">
        <f t="shared" si="6"/>
        <v>34609.8766212557</v>
      </c>
      <c r="O25" s="70">
        <f t="shared" si="6"/>
        <v>38438.71751386533</v>
      </c>
      <c r="P25" s="74">
        <f t="shared" si="6"/>
        <v>49546.322054988865</v>
      </c>
      <c r="Q25" s="73">
        <f t="shared" si="6"/>
        <v>53635.90943368072</v>
      </c>
      <c r="R25" s="76">
        <f t="shared" si="6"/>
        <v>72013.76434846195</v>
      </c>
      <c r="S25" s="5"/>
    </row>
    <row r="26" spans="1:19" ht="12.75" customHeight="1">
      <c r="A26" s="177" t="s">
        <v>43</v>
      </c>
      <c r="B26" s="13" t="s">
        <v>27</v>
      </c>
      <c r="C26" s="11" t="s">
        <v>4</v>
      </c>
      <c r="D26" s="50">
        <f>'P合計'!D26+'B合計'!D26+'液化石油ガス'!D26</f>
        <v>0</v>
      </c>
      <c r="E26" s="51">
        <f>'P合計'!E26+'B合計'!E26+'液化石油ガス'!E26</f>
        <v>764</v>
      </c>
      <c r="F26" s="51">
        <f>'P合計'!F26+'B合計'!F26+'液化石油ガス'!F26</f>
        <v>201</v>
      </c>
      <c r="G26" s="51">
        <f>'P合計'!G26+'B合計'!G26+'液化石油ガス'!G26</f>
        <v>0</v>
      </c>
      <c r="H26" s="51">
        <f>'P合計'!H26+'B合計'!H26+'液化石油ガス'!H26</f>
        <v>0</v>
      </c>
      <c r="I26" s="52">
        <f>'P合計'!I26+'B合計'!I26+'液化石油ガス'!I26</f>
        <v>0</v>
      </c>
      <c r="J26" s="53">
        <f>'P合計'!J26+'B合計'!J26+'液化石油ガス'!J26</f>
        <v>965</v>
      </c>
      <c r="K26" s="52">
        <f>'P合計'!K26+'B合計'!K26+'液化石油ガス'!K26</f>
        <v>290</v>
      </c>
      <c r="L26" s="51">
        <f>'P合計'!L26+'B合計'!L26+'液化石油ガス'!L26</f>
        <v>0</v>
      </c>
      <c r="M26" s="51">
        <f>'P合計'!M26+'B合計'!M26+'液化石油ガス'!M26</f>
        <v>0</v>
      </c>
      <c r="N26" s="51">
        <f>'P合計'!N26+'B合計'!N26+'液化石油ガス'!N26</f>
        <v>0</v>
      </c>
      <c r="O26" s="51">
        <f>'P合計'!O26+'B合計'!O26+'液化石油ガス'!O26</f>
        <v>0</v>
      </c>
      <c r="P26" s="52">
        <f>'P合計'!P26+'B合計'!P26+'液化石油ガス'!P26</f>
        <v>0</v>
      </c>
      <c r="Q26" s="53">
        <f>'P合計'!Q26+'B合計'!Q26+'液化石油ガス'!Q26</f>
        <v>290</v>
      </c>
      <c r="R26" s="54">
        <f>'P合計'!R26+'B合計'!R26+'液化石油ガス'!R26</f>
        <v>1255</v>
      </c>
      <c r="S26" s="5"/>
    </row>
    <row r="27" spans="1:19" ht="12.75" customHeight="1">
      <c r="A27" s="178"/>
      <c r="B27" s="13" t="s">
        <v>29</v>
      </c>
      <c r="C27" s="11" t="s">
        <v>5</v>
      </c>
      <c r="D27" s="50">
        <f>'P合計'!D27+'B合計'!D27+'液化石油ガス'!D27</f>
        <v>0</v>
      </c>
      <c r="E27" s="51">
        <f>'P合計'!E27+'B合計'!E27+'液化石油ガス'!E27</f>
        <v>51323</v>
      </c>
      <c r="F27" s="51">
        <f>'P合計'!F27+'B合計'!F27+'液化石油ガス'!F27</f>
        <v>13644</v>
      </c>
      <c r="G27" s="51">
        <f>'P合計'!G27+'B合計'!G27+'液化石油ガス'!G27</f>
        <v>0</v>
      </c>
      <c r="H27" s="51">
        <f>'P合計'!H27+'B合計'!H27+'液化石油ガス'!H27</f>
        <v>0</v>
      </c>
      <c r="I27" s="52">
        <f>'P合計'!I27+'B合計'!I27+'液化石油ガス'!I27</f>
        <v>0</v>
      </c>
      <c r="J27" s="53">
        <f>'P合計'!J27+'B合計'!J27+'液化石油ガス'!J27</f>
        <v>64967</v>
      </c>
      <c r="K27" s="58">
        <f>'P合計'!K27+'B合計'!K27+'液化石油ガス'!K27</f>
        <v>18033</v>
      </c>
      <c r="L27" s="59">
        <f>'P合計'!L27+'B合計'!L27+'液化石油ガス'!L27</f>
        <v>0</v>
      </c>
      <c r="M27" s="59">
        <f>'P合計'!M27+'B合計'!M27+'液化石油ガス'!M27</f>
        <v>0</v>
      </c>
      <c r="N27" s="59">
        <f>'P合計'!N27+'B合計'!N27+'液化石油ガス'!N27</f>
        <v>0</v>
      </c>
      <c r="O27" s="59">
        <f>'P合計'!O27+'B合計'!O27+'液化石油ガス'!O27</f>
        <v>0</v>
      </c>
      <c r="P27" s="58">
        <f>'P合計'!P27+'B合計'!P27+'液化石油ガス'!P27</f>
        <v>0</v>
      </c>
      <c r="Q27" s="53">
        <f>'P合計'!Q27+'B合計'!Q27+'液化石油ガス'!Q27</f>
        <v>18033</v>
      </c>
      <c r="R27" s="54">
        <f>'P合計'!R27+'B合計'!R27+'液化石油ガス'!R27</f>
        <v>83000</v>
      </c>
      <c r="S27" s="5"/>
    </row>
    <row r="28" spans="1:19" ht="12.75" customHeight="1" thickBot="1">
      <c r="A28" s="179"/>
      <c r="B28" s="14" t="s">
        <v>31</v>
      </c>
      <c r="C28" s="12" t="s">
        <v>6</v>
      </c>
      <c r="D28" s="69">
        <f aca="true" t="shared" si="7" ref="D28:R28">IF(D26=0,"",(D27/D26)*1000)</f>
      </c>
      <c r="E28" s="70">
        <f t="shared" si="7"/>
        <v>67176.70157068064</v>
      </c>
      <c r="F28" s="70">
        <f t="shared" si="7"/>
        <v>67880.59701492537</v>
      </c>
      <c r="G28" s="70">
        <f t="shared" si="7"/>
      </c>
      <c r="H28" s="70">
        <f t="shared" si="7"/>
      </c>
      <c r="I28" s="74">
        <f t="shared" si="7"/>
      </c>
      <c r="J28" s="75">
        <f t="shared" si="7"/>
        <v>67323.31606217616</v>
      </c>
      <c r="K28" s="74">
        <f t="shared" si="7"/>
        <v>62182.75862068965</v>
      </c>
      <c r="L28" s="70">
        <f t="shared" si="7"/>
      </c>
      <c r="M28" s="70">
        <f t="shared" si="7"/>
      </c>
      <c r="N28" s="70">
        <f t="shared" si="7"/>
      </c>
      <c r="O28" s="70">
        <f t="shared" si="7"/>
      </c>
      <c r="P28" s="74">
        <f t="shared" si="7"/>
      </c>
      <c r="Q28" s="75">
        <f t="shared" si="7"/>
        <v>62182.75862068965</v>
      </c>
      <c r="R28" s="77">
        <f t="shared" si="7"/>
        <v>66135.45816733068</v>
      </c>
      <c r="S28" s="5"/>
    </row>
    <row r="29" spans="1:19" ht="12.75" customHeight="1">
      <c r="A29" s="177" t="s">
        <v>45</v>
      </c>
      <c r="B29" s="13" t="s">
        <v>27</v>
      </c>
      <c r="C29" s="11" t="s">
        <v>4</v>
      </c>
      <c r="D29" s="50">
        <f>'P合計'!D29+'B合計'!D29+'液化石油ガス'!D29</f>
        <v>788</v>
      </c>
      <c r="E29" s="51">
        <f>'P合計'!E29+'B合計'!E29+'液化石油ガス'!E29</f>
        <v>718</v>
      </c>
      <c r="F29" s="51">
        <f>'P合計'!F29+'B合計'!F29+'液化石油ガス'!F29</f>
        <v>579</v>
      </c>
      <c r="G29" s="51">
        <f>'P合計'!G29+'B合計'!G29+'液化石油ガス'!G29</f>
        <v>363</v>
      </c>
      <c r="H29" s="51">
        <f>'P合計'!H29+'B合計'!H29+'液化石油ガス'!H29</f>
        <v>384</v>
      </c>
      <c r="I29" s="52">
        <f>'P合計'!I29+'B合計'!I29+'液化石油ガス'!I29</f>
        <v>1831</v>
      </c>
      <c r="J29" s="53">
        <f>'P合計'!J29+'B合計'!J29+'液化石油ガス'!J29</f>
        <v>4663</v>
      </c>
      <c r="K29" s="52">
        <f>'P合計'!K29+'B合計'!K29+'液化石油ガス'!K29</f>
        <v>1066</v>
      </c>
      <c r="L29" s="51">
        <f>'P合計'!L29+'B合計'!L29+'液化石油ガス'!L29</f>
        <v>1456</v>
      </c>
      <c r="M29" s="51">
        <f>'P合計'!M29+'B合計'!M29+'液化石油ガス'!M29</f>
        <v>1552</v>
      </c>
      <c r="N29" s="51">
        <f>'P合計'!N29+'B合計'!N29+'液化石油ガス'!N29</f>
        <v>980</v>
      </c>
      <c r="O29" s="51">
        <f>'P合計'!O29+'B合計'!O29+'液化石油ガス'!O29</f>
        <v>654</v>
      </c>
      <c r="P29" s="52">
        <f>'P合計'!P29+'B合計'!P29+'液化石油ガス'!P29</f>
        <v>483</v>
      </c>
      <c r="Q29" s="53">
        <f>'P合計'!Q29+'B合計'!Q29+'液化石油ガス'!Q29</f>
        <v>6191</v>
      </c>
      <c r="R29" s="54">
        <f>'P合計'!R29+'B合計'!R29+'液化石油ガス'!R29</f>
        <v>10854</v>
      </c>
      <c r="S29" s="5"/>
    </row>
    <row r="30" spans="1:19" ht="12.75" customHeight="1">
      <c r="A30" s="178"/>
      <c r="B30" s="13" t="s">
        <v>29</v>
      </c>
      <c r="C30" s="11" t="s">
        <v>5</v>
      </c>
      <c r="D30" s="50">
        <f>'P合計'!D30+'B合計'!D30+'液化石油ガス'!D30</f>
        <v>214295</v>
      </c>
      <c r="E30" s="51">
        <f>'P合計'!E30+'B合計'!E30+'液化石油ガス'!E30</f>
        <v>196472</v>
      </c>
      <c r="F30" s="51">
        <f>'P合計'!F30+'B合計'!F30+'液化石油ガス'!F30</f>
        <v>158195</v>
      </c>
      <c r="G30" s="51">
        <f>'P合計'!G30+'B合計'!G30+'液化石油ガス'!G30</f>
        <v>101984</v>
      </c>
      <c r="H30" s="51">
        <f>'P合計'!H30+'B合計'!H30+'液化石油ガス'!H30</f>
        <v>112304</v>
      </c>
      <c r="I30" s="52">
        <f>'P合計'!I30+'B合計'!I30+'液化石油ガス'!I30</f>
        <v>525291</v>
      </c>
      <c r="J30" s="53">
        <f>'P合計'!J30+'B合計'!J30+'液化石油ガス'!J30</f>
        <v>1308541</v>
      </c>
      <c r="K30" s="58">
        <f>'P合計'!K30+'B合計'!K30+'液化石油ガス'!K30</f>
        <v>317047</v>
      </c>
      <c r="L30" s="59">
        <f>'P合計'!L30+'B合計'!L30+'液化石油ガス'!L30</f>
        <v>438412</v>
      </c>
      <c r="M30" s="59">
        <f>'P合計'!M30+'B合計'!M30+'液化石油ガス'!M30</f>
        <v>460427</v>
      </c>
      <c r="N30" s="59">
        <f>'P合計'!N30+'B合計'!N30+'液化石油ガス'!N30</f>
        <v>263058</v>
      </c>
      <c r="O30" s="59">
        <f>'P合計'!O30+'B合計'!O30+'液化石油ガス'!O30</f>
        <v>173207</v>
      </c>
      <c r="P30" s="58">
        <f>'P合計'!P30+'B合計'!P30+'液化石油ガス'!P30</f>
        <v>129421</v>
      </c>
      <c r="Q30" s="53">
        <f>'P合計'!Q30+'B合計'!Q30+'液化石油ガス'!Q30</f>
        <v>1781572</v>
      </c>
      <c r="R30" s="54">
        <f>'P合計'!R30+'B合計'!R30+'液化石油ガス'!R30</f>
        <v>3090113</v>
      </c>
      <c r="S30" s="5"/>
    </row>
    <row r="31" spans="1:19" ht="12.75" customHeight="1" thickBot="1">
      <c r="A31" s="179"/>
      <c r="B31" s="14" t="s">
        <v>31</v>
      </c>
      <c r="C31" s="12" t="s">
        <v>6</v>
      </c>
      <c r="D31" s="69">
        <f aca="true" t="shared" si="8" ref="D31:R31">IF(D29=0,"",(D30/D29)*1000)</f>
        <v>271947.96954314725</v>
      </c>
      <c r="E31" s="70">
        <f t="shared" si="8"/>
        <v>273637.88300835656</v>
      </c>
      <c r="F31" s="70">
        <f t="shared" si="8"/>
        <v>273221.0708117444</v>
      </c>
      <c r="G31" s="70">
        <f t="shared" si="8"/>
        <v>280947.6584022038</v>
      </c>
      <c r="H31" s="70">
        <f t="shared" si="8"/>
        <v>292458.3333333333</v>
      </c>
      <c r="I31" s="74">
        <f t="shared" si="8"/>
        <v>286887.49317312945</v>
      </c>
      <c r="J31" s="75">
        <f t="shared" si="8"/>
        <v>280622.1316748874</v>
      </c>
      <c r="K31" s="74">
        <f t="shared" si="8"/>
        <v>297417.4484052533</v>
      </c>
      <c r="L31" s="70">
        <f t="shared" si="8"/>
        <v>301107.14285714284</v>
      </c>
      <c r="M31" s="70">
        <f t="shared" si="8"/>
        <v>296666.88144329895</v>
      </c>
      <c r="N31" s="70">
        <f t="shared" si="8"/>
        <v>268426.5306122449</v>
      </c>
      <c r="O31" s="70">
        <f t="shared" si="8"/>
        <v>264842.50764525996</v>
      </c>
      <c r="P31" s="74">
        <f t="shared" si="8"/>
        <v>267952.38095238095</v>
      </c>
      <c r="Q31" s="75">
        <f t="shared" si="8"/>
        <v>287768.0503957358</v>
      </c>
      <c r="R31" s="77">
        <f t="shared" si="8"/>
        <v>284698.0836557951</v>
      </c>
      <c r="S31" s="5"/>
    </row>
    <row r="32" spans="1:19" ht="12.75" customHeight="1">
      <c r="A32" s="177" t="s">
        <v>47</v>
      </c>
      <c r="B32" s="13" t="s">
        <v>27</v>
      </c>
      <c r="C32" s="11" t="s">
        <v>4</v>
      </c>
      <c r="D32" s="50">
        <f>'P合計'!D32+'B合計'!D32+'液化石油ガス'!D32</f>
        <v>29925</v>
      </c>
      <c r="E32" s="51">
        <f>'P合計'!E32+'B合計'!E32+'液化石油ガス'!E32</f>
        <v>13024</v>
      </c>
      <c r="F32" s="51">
        <f>'P合計'!F32+'B合計'!F32+'液化石油ガス'!F32</f>
        <v>21011</v>
      </c>
      <c r="G32" s="51">
        <f>'P合計'!G32+'B合計'!G32+'液化石油ガス'!G32</f>
        <v>472</v>
      </c>
      <c r="H32" s="51">
        <f>'P合計'!H32+'B合計'!H32+'液化石油ガス'!H32</f>
        <v>0</v>
      </c>
      <c r="I32" s="52">
        <f>'P合計'!I32+'B合計'!I32+'液化石油ガス'!I32</f>
        <v>0</v>
      </c>
      <c r="J32" s="53">
        <f>'P合計'!J32+'B合計'!J32+'液化石油ガス'!J32</f>
        <v>64432</v>
      </c>
      <c r="K32" s="52">
        <f>'P合計'!K32+'B合計'!K32+'液化石油ガス'!K32</f>
        <v>0</v>
      </c>
      <c r="L32" s="51">
        <f>'P合計'!L32+'B合計'!L32+'液化石油ガス'!L32</f>
        <v>0</v>
      </c>
      <c r="M32" s="51">
        <f>'P合計'!M32+'B合計'!M32+'液化石油ガス'!M32</f>
        <v>0</v>
      </c>
      <c r="N32" s="51">
        <f>'P合計'!N32+'B合計'!N32+'液化石油ガス'!N32</f>
        <v>0</v>
      </c>
      <c r="O32" s="51">
        <f>'P合計'!O32+'B合計'!O32+'液化石油ガス'!O32</f>
        <v>0</v>
      </c>
      <c r="P32" s="52">
        <f>'P合計'!P32+'B合計'!P32+'液化石油ガス'!P32</f>
        <v>45586</v>
      </c>
      <c r="Q32" s="53">
        <f>'P合計'!Q32+'B合計'!Q32+'液化石油ガス'!Q32</f>
        <v>45586</v>
      </c>
      <c r="R32" s="54">
        <f>'P合計'!R32+'B合計'!R32+'液化石油ガス'!R32</f>
        <v>110018</v>
      </c>
      <c r="S32" s="5"/>
    </row>
    <row r="33" spans="1:19" ht="12.75" customHeight="1">
      <c r="A33" s="178"/>
      <c r="B33" s="13" t="s">
        <v>29</v>
      </c>
      <c r="C33" s="11" t="s">
        <v>5</v>
      </c>
      <c r="D33" s="50">
        <f>'P合計'!D33+'B合計'!D33+'液化石油ガス'!D33</f>
        <v>2575900</v>
      </c>
      <c r="E33" s="51">
        <f>'P合計'!E33+'B合計'!E33+'液化石油ガス'!E33</f>
        <v>1147749</v>
      </c>
      <c r="F33" s="51">
        <f>'P合計'!F33+'B合計'!F33+'液化石油ガス'!F33</f>
        <v>2019619</v>
      </c>
      <c r="G33" s="51">
        <f>'P合計'!G33+'B合計'!G33+'液化石油ガス'!G33</f>
        <v>42744</v>
      </c>
      <c r="H33" s="51">
        <f>'P合計'!H33+'B合計'!H33+'液化石油ガス'!H33</f>
        <v>0</v>
      </c>
      <c r="I33" s="52">
        <f>'P合計'!I33+'B合計'!I33+'液化石油ガス'!I33</f>
        <v>0</v>
      </c>
      <c r="J33" s="53">
        <f>'P合計'!J33+'B合計'!J33+'液化石油ガス'!J33</f>
        <v>5786012</v>
      </c>
      <c r="K33" s="58">
        <f>'P合計'!K33+'B合計'!K33+'液化石油ガス'!K33</f>
        <v>0</v>
      </c>
      <c r="L33" s="59">
        <f>'P合計'!L33+'B合計'!L33+'液化石油ガス'!L33</f>
        <v>0</v>
      </c>
      <c r="M33" s="59">
        <f>'P合計'!M33+'B合計'!M33+'液化石油ガス'!M33</f>
        <v>0</v>
      </c>
      <c r="N33" s="59">
        <f>'P合計'!N33+'B合計'!N33+'液化石油ガス'!N33</f>
        <v>0</v>
      </c>
      <c r="O33" s="59">
        <f>'P合計'!O33+'B合計'!O33+'液化石油ガス'!O33</f>
        <v>0</v>
      </c>
      <c r="P33" s="58">
        <f>'P合計'!P33+'B合計'!P33+'液化石油ガス'!P33</f>
        <v>2297075</v>
      </c>
      <c r="Q33" s="53">
        <f>'P合計'!Q33+'B合計'!Q33+'液化石油ガス'!Q33</f>
        <v>2297075</v>
      </c>
      <c r="R33" s="54">
        <f>'P合計'!R33+'B合計'!R33+'液化石油ガス'!R33</f>
        <v>8083087</v>
      </c>
      <c r="S33" s="5"/>
    </row>
    <row r="34" spans="1:19" ht="12.75" customHeight="1" thickBot="1">
      <c r="A34" s="179"/>
      <c r="B34" s="14" t="s">
        <v>31</v>
      </c>
      <c r="C34" s="12" t="s">
        <v>6</v>
      </c>
      <c r="D34" s="69">
        <f aca="true" t="shared" si="9" ref="D34:R34">IF(D32=0,"",(D33/D32)*1000)</f>
        <v>86078.52965747702</v>
      </c>
      <c r="E34" s="70">
        <f t="shared" si="9"/>
        <v>88125.69103194104</v>
      </c>
      <c r="F34" s="70">
        <f t="shared" si="9"/>
        <v>96121.98372281186</v>
      </c>
      <c r="G34" s="70">
        <f t="shared" si="9"/>
        <v>90559.32203389831</v>
      </c>
      <c r="H34" s="70">
        <f t="shared" si="9"/>
      </c>
      <c r="I34" s="74">
        <f t="shared" si="9"/>
      </c>
      <c r="J34" s="75">
        <f t="shared" si="9"/>
        <v>89800.28557238639</v>
      </c>
      <c r="K34" s="74">
        <f t="shared" si="9"/>
      </c>
      <c r="L34" s="70">
        <f t="shared" si="9"/>
      </c>
      <c r="M34" s="70">
        <f t="shared" si="9"/>
      </c>
      <c r="N34" s="70">
        <f t="shared" si="9"/>
      </c>
      <c r="O34" s="70">
        <f t="shared" si="9"/>
      </c>
      <c r="P34" s="74">
        <f t="shared" si="9"/>
        <v>50389.92234457948</v>
      </c>
      <c r="Q34" s="75">
        <f t="shared" si="9"/>
        <v>50389.92234457948</v>
      </c>
      <c r="R34" s="77">
        <f t="shared" si="9"/>
        <v>73470.58663127852</v>
      </c>
      <c r="S34" s="5"/>
    </row>
    <row r="35" spans="1:19" ht="12.75" customHeight="1">
      <c r="A35" s="177" t="s">
        <v>49</v>
      </c>
      <c r="B35" s="13" t="s">
        <v>27</v>
      </c>
      <c r="C35" s="11" t="s">
        <v>4</v>
      </c>
      <c r="D35" s="50">
        <f>'P合計'!D35+'B合計'!D35+'液化石油ガス'!D35</f>
        <v>575</v>
      </c>
      <c r="E35" s="51">
        <f>'P合計'!E35+'B合計'!E35+'液化石油ガス'!E35</f>
        <v>0</v>
      </c>
      <c r="F35" s="51">
        <f>'P合計'!F35+'B合計'!F35+'液化石油ガス'!F35</f>
        <v>17201</v>
      </c>
      <c r="G35" s="51">
        <f>'P合計'!G35+'B合計'!G35+'液化石油ガス'!G35</f>
        <v>113</v>
      </c>
      <c r="H35" s="51">
        <f>'P合計'!H35+'B合計'!H35+'液化石油ガス'!H35</f>
        <v>10454</v>
      </c>
      <c r="I35" s="52">
        <f>'P合計'!I35+'B合計'!I35+'液化石油ガス'!I35</f>
        <v>391</v>
      </c>
      <c r="J35" s="53">
        <f>'P合計'!J35+'B合計'!J35+'液化石油ガス'!J35</f>
        <v>28734</v>
      </c>
      <c r="K35" s="52">
        <f>'P合計'!K35+'B合計'!K35+'液化石油ガス'!K35</f>
        <v>0</v>
      </c>
      <c r="L35" s="51">
        <f>'P合計'!L35+'B合計'!L35+'液化石油ガス'!L35</f>
        <v>5966</v>
      </c>
      <c r="M35" s="51">
        <f>'P合計'!M35+'B合計'!M35+'液化石油ガス'!M35</f>
        <v>15808</v>
      </c>
      <c r="N35" s="51">
        <f>'P合計'!N35+'B合計'!N35+'液化石油ガス'!N35</f>
        <v>0</v>
      </c>
      <c r="O35" s="51">
        <f>'P合計'!O35+'B合計'!O35+'液化石油ガス'!O35</f>
        <v>18939</v>
      </c>
      <c r="P35" s="52">
        <f>'P合計'!P35+'B合計'!P35+'液化石油ガス'!P35</f>
        <v>40203</v>
      </c>
      <c r="Q35" s="53">
        <f>'P合計'!Q35+'B合計'!Q35+'液化石油ガス'!Q35</f>
        <v>80916</v>
      </c>
      <c r="R35" s="54">
        <f>'P合計'!R35+'B合計'!R35+'液化石油ガス'!R35</f>
        <v>109650</v>
      </c>
      <c r="S35" s="5"/>
    </row>
    <row r="36" spans="1:19" ht="12.75" customHeight="1">
      <c r="A36" s="178"/>
      <c r="B36" s="13" t="s">
        <v>29</v>
      </c>
      <c r="C36" s="11" t="s">
        <v>5</v>
      </c>
      <c r="D36" s="50">
        <f>'P合計'!D36+'B合計'!D36+'液化石油ガス'!D36</f>
        <v>48105</v>
      </c>
      <c r="E36" s="51">
        <f>'P合計'!E36+'B合計'!E36+'液化石油ガス'!E36</f>
        <v>0</v>
      </c>
      <c r="F36" s="51">
        <f>'P合計'!F36+'B合計'!F36+'液化石油ガス'!F36</f>
        <v>1641178</v>
      </c>
      <c r="G36" s="51">
        <f>'P合計'!G36+'B合計'!G36+'液化石油ガス'!G36</f>
        <v>5841</v>
      </c>
      <c r="H36" s="51">
        <f>'P合計'!H36+'B合計'!H36+'液化石油ガス'!H36</f>
        <v>1017390</v>
      </c>
      <c r="I36" s="52">
        <f>'P合計'!I36+'B合計'!I36+'液化石油ガス'!I36</f>
        <v>24368</v>
      </c>
      <c r="J36" s="53">
        <f>'P合計'!J36+'B合計'!J36+'液化石油ガス'!J36</f>
        <v>2736882</v>
      </c>
      <c r="K36" s="58">
        <f>'P合計'!K36+'B合計'!K36+'液化石油ガス'!K36</f>
        <v>0</v>
      </c>
      <c r="L36" s="59">
        <f>'P合計'!L36+'B合計'!L36+'液化石油ガス'!L36</f>
        <v>366327</v>
      </c>
      <c r="M36" s="59">
        <f>'P合計'!M36+'B合計'!M36+'液化石油ガス'!M36</f>
        <v>880107</v>
      </c>
      <c r="N36" s="59">
        <f>'P合計'!N36+'B合計'!N36+'液化石油ガス'!N36</f>
        <v>0</v>
      </c>
      <c r="O36" s="59">
        <f>'P合計'!O36+'B合計'!O36+'液化石油ガス'!O36</f>
        <v>703328</v>
      </c>
      <c r="P36" s="58">
        <f>'P合計'!P36+'B合計'!P36+'液化石油ガス'!P36</f>
        <v>1686204</v>
      </c>
      <c r="Q36" s="53">
        <f>'P合計'!Q36+'B合計'!Q36+'液化石油ガス'!Q36</f>
        <v>3635966</v>
      </c>
      <c r="R36" s="54">
        <f>'P合計'!R36+'B合計'!R36+'液化石油ガス'!R36</f>
        <v>6372848</v>
      </c>
      <c r="S36" s="5"/>
    </row>
    <row r="37" spans="1:19" ht="12.75" customHeight="1" thickBot="1">
      <c r="A37" s="179"/>
      <c r="B37" s="14" t="s">
        <v>31</v>
      </c>
      <c r="C37" s="12" t="s">
        <v>6</v>
      </c>
      <c r="D37" s="69">
        <f aca="true" t="shared" si="10" ref="D37:R37">IF(D35=0,"",(D36/D35)*1000)</f>
        <v>83660.86956521739</v>
      </c>
      <c r="E37" s="70">
        <f t="shared" si="10"/>
      </c>
      <c r="F37" s="70">
        <f t="shared" si="10"/>
        <v>95411.77838497762</v>
      </c>
      <c r="G37" s="70">
        <f t="shared" si="10"/>
        <v>51690.265486725664</v>
      </c>
      <c r="H37" s="70">
        <f t="shared" si="10"/>
        <v>97320.64281614692</v>
      </c>
      <c r="I37" s="74">
        <f t="shared" si="10"/>
        <v>62322.25063938619</v>
      </c>
      <c r="J37" s="75">
        <f t="shared" si="10"/>
        <v>95248.90373773231</v>
      </c>
      <c r="K37" s="74">
        <f t="shared" si="10"/>
      </c>
      <c r="L37" s="70">
        <f t="shared" si="10"/>
        <v>61402.447200804556</v>
      </c>
      <c r="M37" s="70">
        <f t="shared" si="10"/>
        <v>55674.78491902834</v>
      </c>
      <c r="N37" s="70">
        <f t="shared" si="10"/>
      </c>
      <c r="O37" s="70">
        <f t="shared" si="10"/>
        <v>37136.49083900946</v>
      </c>
      <c r="P37" s="74">
        <f t="shared" si="10"/>
        <v>41942.24311618536</v>
      </c>
      <c r="Q37" s="75">
        <f t="shared" si="10"/>
        <v>44935.06846606357</v>
      </c>
      <c r="R37" s="77">
        <f t="shared" si="10"/>
        <v>58119.908800729594</v>
      </c>
      <c r="S37" s="5"/>
    </row>
    <row r="38" spans="1:19" ht="12.75" customHeight="1">
      <c r="A38" s="177" t="s">
        <v>51</v>
      </c>
      <c r="B38" s="13" t="s">
        <v>27</v>
      </c>
      <c r="C38" s="11" t="s">
        <v>4</v>
      </c>
      <c r="D38" s="50">
        <f>'P合計'!D38+'B合計'!D38+'液化石油ガス'!D38</f>
        <v>78</v>
      </c>
      <c r="E38" s="51">
        <f>'P合計'!E38+'B合計'!E38+'液化石油ガス'!E38</f>
        <v>105</v>
      </c>
      <c r="F38" s="51">
        <f>'P合計'!F38+'B合計'!F38+'液化石油ガス'!F38</f>
        <v>74</v>
      </c>
      <c r="G38" s="51">
        <f>'P合計'!G38+'B合計'!G38+'液化石油ガス'!G38</f>
        <v>81</v>
      </c>
      <c r="H38" s="51">
        <f>'P合計'!H38+'B合計'!H38+'液化石油ガス'!H38</f>
        <v>120</v>
      </c>
      <c r="I38" s="52">
        <f>'P合計'!I38+'B合計'!I38+'液化石油ガス'!I38</f>
        <v>92</v>
      </c>
      <c r="J38" s="53">
        <f>'P合計'!J38+'B合計'!J38+'液化石油ガス'!J38</f>
        <v>550</v>
      </c>
      <c r="K38" s="52">
        <f>'P合計'!K38+'B合計'!K38+'液化石油ガス'!K38</f>
        <v>6004</v>
      </c>
      <c r="L38" s="51">
        <f>'P合計'!L38+'B合計'!L38+'液化石油ガス'!L38</f>
        <v>129</v>
      </c>
      <c r="M38" s="51">
        <f>'P合計'!M38+'B合計'!M38+'液化石油ガス'!M38</f>
        <v>23465</v>
      </c>
      <c r="N38" s="51">
        <f>'P合計'!N38+'B合計'!N38+'液化石油ガス'!N38</f>
        <v>56</v>
      </c>
      <c r="O38" s="51">
        <f>'P合計'!O38+'B合計'!O38+'液化石油ガス'!O38</f>
        <v>26044</v>
      </c>
      <c r="P38" s="52">
        <f>'P合計'!P38+'B合計'!P38+'液化石油ガス'!P38</f>
        <v>22083</v>
      </c>
      <c r="Q38" s="53">
        <f>'P合計'!Q38+'B合計'!Q38+'液化石油ガス'!Q38</f>
        <v>77781</v>
      </c>
      <c r="R38" s="54">
        <f>'P合計'!R38+'B合計'!R38+'液化石油ガス'!R38</f>
        <v>78331</v>
      </c>
      <c r="S38" s="5"/>
    </row>
    <row r="39" spans="1:19" ht="12.75" customHeight="1">
      <c r="A39" s="178"/>
      <c r="B39" s="13" t="s">
        <v>29</v>
      </c>
      <c r="C39" s="11" t="s">
        <v>5</v>
      </c>
      <c r="D39" s="50">
        <f>'P合計'!D39+'B合計'!D39+'液化石油ガス'!D39</f>
        <v>51262</v>
      </c>
      <c r="E39" s="51">
        <f>'P合計'!E39+'B合計'!E39+'液化石油ガス'!E39</f>
        <v>66597</v>
      </c>
      <c r="F39" s="51">
        <f>'P合計'!F39+'B合計'!F39+'液化石油ガス'!F39</f>
        <v>31293</v>
      </c>
      <c r="G39" s="51">
        <f>'P合計'!G39+'B合計'!G39+'液化石油ガス'!G39</f>
        <v>43199</v>
      </c>
      <c r="H39" s="51">
        <f>'P合計'!H39+'B合計'!H39+'液化石油ガス'!H39</f>
        <v>55648</v>
      </c>
      <c r="I39" s="52">
        <f>'P合計'!I39+'B合計'!I39+'液化石油ガス'!I39</f>
        <v>55584</v>
      </c>
      <c r="J39" s="53">
        <f>'P合計'!J39+'B合計'!J39+'液化石油ガス'!J39</f>
        <v>303583</v>
      </c>
      <c r="K39" s="58">
        <f>'P合計'!K39+'B合計'!K39+'液化石油ガス'!K39</f>
        <v>636160</v>
      </c>
      <c r="L39" s="67">
        <f>'P合計'!L39+'B合計'!L39+'液化石油ガス'!L39</f>
        <v>51146</v>
      </c>
      <c r="M39" s="59">
        <f>'P合計'!M39+'B合計'!M39+'液化石油ガス'!M39</f>
        <v>899984</v>
      </c>
      <c r="N39" s="59">
        <f>'P合計'!N39+'B合計'!N39+'液化石油ガス'!N39</f>
        <v>31156</v>
      </c>
      <c r="O39" s="59">
        <f>'P合計'!O39+'B合計'!O39+'液化石油ガス'!O39</f>
        <v>1158457</v>
      </c>
      <c r="P39" s="58">
        <f>'P合計'!P39+'B合計'!P39+'液化石油ガス'!P39</f>
        <v>1167899</v>
      </c>
      <c r="Q39" s="57">
        <f>'P合計'!Q39+'B合計'!Q39+'液化石油ガス'!Q39</f>
        <v>3944802</v>
      </c>
      <c r="R39" s="60">
        <f>'P合計'!R39+'B合計'!R39+'液化石油ガス'!R39</f>
        <v>4248385</v>
      </c>
      <c r="S39" s="5"/>
    </row>
    <row r="40" spans="1:19" ht="12.75" customHeight="1" thickBot="1">
      <c r="A40" s="179"/>
      <c r="B40" s="14" t="s">
        <v>31</v>
      </c>
      <c r="C40" s="12" t="s">
        <v>6</v>
      </c>
      <c r="D40" s="69">
        <f aca="true" t="shared" si="11" ref="D40:R40">IF(D38=0,"",(D39/D38)*1000)</f>
        <v>657205.1282051281</v>
      </c>
      <c r="E40" s="70">
        <f t="shared" si="11"/>
        <v>634257.1428571428</v>
      </c>
      <c r="F40" s="70">
        <f t="shared" si="11"/>
        <v>422878.3783783784</v>
      </c>
      <c r="G40" s="70">
        <f t="shared" si="11"/>
        <v>533320.987654321</v>
      </c>
      <c r="H40" s="70">
        <f t="shared" si="11"/>
        <v>463733.3333333334</v>
      </c>
      <c r="I40" s="74">
        <f t="shared" si="11"/>
        <v>604173.9130434783</v>
      </c>
      <c r="J40" s="75">
        <f t="shared" si="11"/>
        <v>551969.0909090909</v>
      </c>
      <c r="K40" s="74">
        <f t="shared" si="11"/>
        <v>105956.0293137908</v>
      </c>
      <c r="L40" s="71">
        <f t="shared" si="11"/>
        <v>396480.6201550388</v>
      </c>
      <c r="M40" s="70">
        <f t="shared" si="11"/>
        <v>38354.31493714042</v>
      </c>
      <c r="N40" s="70">
        <f t="shared" si="11"/>
        <v>556357.1428571428</v>
      </c>
      <c r="O40" s="70">
        <f t="shared" si="11"/>
        <v>44480.7633236062</v>
      </c>
      <c r="P40" s="74">
        <f t="shared" si="11"/>
        <v>52886.79074401123</v>
      </c>
      <c r="Q40" s="73">
        <f t="shared" si="11"/>
        <v>50716.78173332819</v>
      </c>
      <c r="R40" s="76">
        <f t="shared" si="11"/>
        <v>54236.31767754784</v>
      </c>
      <c r="S40" s="5"/>
    </row>
    <row r="41" spans="1:19" ht="12.75" customHeight="1">
      <c r="A41" s="177" t="s">
        <v>7</v>
      </c>
      <c r="B41" s="13" t="s">
        <v>27</v>
      </c>
      <c r="C41" s="11" t="s">
        <v>4</v>
      </c>
      <c r="D41" s="50">
        <f>'P合計'!D41+'B合計'!D41+'液化石油ガス'!D41</f>
        <v>1140963</v>
      </c>
      <c r="E41" s="51">
        <f>'P合計'!E41+'B合計'!E41+'液化石油ガス'!E41</f>
        <v>1170578</v>
      </c>
      <c r="F41" s="51">
        <f>'P合計'!F41+'B合計'!F41+'液化石油ガス'!F41</f>
        <v>937877</v>
      </c>
      <c r="G41" s="51">
        <f>'P合計'!G41+'B合計'!G41+'液化石油ガス'!G41</f>
        <v>1128150</v>
      </c>
      <c r="H41" s="51">
        <f>'P合計'!H41+'B合計'!H41+'液化石油ガス'!H41</f>
        <v>969884</v>
      </c>
      <c r="I41" s="52">
        <f>'P合計'!I41+'B合計'!I41+'液化石油ガス'!I41</f>
        <v>900729</v>
      </c>
      <c r="J41" s="53">
        <f>'P合計'!J41+'B合計'!J41+'液化石油ガス'!J41</f>
        <v>6248181</v>
      </c>
      <c r="K41" s="52">
        <f>'P合計'!K41+'B合計'!K41+'液化石油ガス'!K41</f>
        <v>1385849</v>
      </c>
      <c r="L41" s="51">
        <f>'P合計'!L41+'B合計'!L41+'液化石油ガス'!L41</f>
        <v>1077187</v>
      </c>
      <c r="M41" s="55">
        <f>'P合計'!M41+'B合計'!M41+'液化石油ガス'!M41</f>
        <v>1142764</v>
      </c>
      <c r="N41" s="51">
        <f>'P合計'!N41+'B合計'!N41+'液化石油ガス'!N41</f>
        <v>1211671</v>
      </c>
      <c r="O41" s="51">
        <f>'P合計'!O41+'B合計'!O41+'液化石油ガス'!O41</f>
        <v>972883</v>
      </c>
      <c r="P41" s="52">
        <f>'P合計'!P41+'B合計'!P41+'液化石油ガス'!P41</f>
        <v>1177340</v>
      </c>
      <c r="Q41" s="57">
        <f>'P合計'!Q41+'B合計'!Q41+'液化石油ガス'!Q41</f>
        <v>6967694</v>
      </c>
      <c r="R41" s="60">
        <f>'P合計'!R41+'B合計'!R41+'液化石油ガス'!R41</f>
        <v>13215875</v>
      </c>
      <c r="S41" s="5"/>
    </row>
    <row r="42" spans="1:19" ht="12.75" customHeight="1">
      <c r="A42" s="178"/>
      <c r="B42" s="13" t="s">
        <v>29</v>
      </c>
      <c r="C42" s="11" t="s">
        <v>5</v>
      </c>
      <c r="D42" s="140">
        <f>'P合計'!D42+'B合計'!D42+'液化石油ガス'!D42</f>
        <v>96475399</v>
      </c>
      <c r="E42" s="55">
        <f>'P合計'!E42+'B合計'!E42+'液化石油ガス'!E42</f>
        <v>104940078</v>
      </c>
      <c r="F42" s="51">
        <f>'P合計'!F42+'B合計'!F42+'液化石油ガス'!F42</f>
        <v>86914427</v>
      </c>
      <c r="G42" s="51">
        <f>'P合計'!G42+'B合計'!G42+'液化石油ガス'!G42</f>
        <v>115853408</v>
      </c>
      <c r="H42" s="55">
        <f>'P合計'!H42+'B合計'!H42+'液化石油ガス'!H42</f>
        <v>97984503</v>
      </c>
      <c r="I42" s="56">
        <f>'P合計'!I42+'B合計'!I42+'液化石油ガス'!I42</f>
        <v>88571331</v>
      </c>
      <c r="J42" s="57">
        <f>'P合計'!J42+'B合計'!J42+'液化石油ガス'!J42</f>
        <v>590739146</v>
      </c>
      <c r="K42" s="68">
        <f>'P合計'!K42+'B合計'!K42+'液化石油ガス'!K42</f>
        <v>121630488</v>
      </c>
      <c r="L42" s="67">
        <f>'P合計'!L42+'B合計'!L42+'液化石油ガス'!L42</f>
        <v>78464492</v>
      </c>
      <c r="M42" s="67">
        <f>'P合計'!M42+'B合計'!M42+'液化石油ガス'!M42</f>
        <v>57732609</v>
      </c>
      <c r="N42" s="59">
        <f>'P合計'!N42+'B合計'!N42+'液化石油ガス'!N42</f>
        <v>46822125</v>
      </c>
      <c r="O42" s="67">
        <f>'P合計'!O42+'B合計'!O42+'液化石油ガス'!O42</f>
        <v>38659370</v>
      </c>
      <c r="P42" s="58">
        <f>'P合計'!P42+'B合計'!P42+'液化石油ガス'!P42</f>
        <v>57214482</v>
      </c>
      <c r="Q42" s="57">
        <f>'P合計'!Q42+'B合計'!Q42+'液化石油ガス'!Q42</f>
        <v>400523566</v>
      </c>
      <c r="R42" s="60">
        <f>'P合計'!R42+'B合計'!R42+'液化石油ガス'!R42</f>
        <v>991262712</v>
      </c>
      <c r="S42" s="5"/>
    </row>
    <row r="43" spans="1:19" ht="12.75" customHeight="1" thickBot="1">
      <c r="A43" s="179"/>
      <c r="B43" s="14" t="s">
        <v>31</v>
      </c>
      <c r="C43" s="12" t="s">
        <v>6</v>
      </c>
      <c r="D43" s="141">
        <f aca="true" t="shared" si="12" ref="D43:R43">IF(D41=0,"",(D42/D41)*1000)</f>
        <v>84556.11531662289</v>
      </c>
      <c r="E43" s="71">
        <f t="shared" si="12"/>
        <v>89648.0866717126</v>
      </c>
      <c r="F43" s="70">
        <f t="shared" si="12"/>
        <v>92671.45585188676</v>
      </c>
      <c r="G43" s="70">
        <f t="shared" si="12"/>
        <v>102693.26596640518</v>
      </c>
      <c r="H43" s="71">
        <f t="shared" si="12"/>
        <v>101027.03312973511</v>
      </c>
      <c r="I43" s="72">
        <f t="shared" si="12"/>
        <v>98332.94031834214</v>
      </c>
      <c r="J43" s="73">
        <f t="shared" si="12"/>
        <v>94545.77996380067</v>
      </c>
      <c r="K43" s="72">
        <f t="shared" si="12"/>
        <v>87766.04666164928</v>
      </c>
      <c r="L43" s="71">
        <f t="shared" si="12"/>
        <v>72842.03392725682</v>
      </c>
      <c r="M43" s="71">
        <f t="shared" si="12"/>
        <v>50520.15026724678</v>
      </c>
      <c r="N43" s="70">
        <f t="shared" si="12"/>
        <v>38642.605954916806</v>
      </c>
      <c r="O43" s="71">
        <f t="shared" si="12"/>
        <v>39736.91594981103</v>
      </c>
      <c r="P43" s="74">
        <f t="shared" si="12"/>
        <v>48596.396962644605</v>
      </c>
      <c r="Q43" s="73">
        <f t="shared" si="12"/>
        <v>57482.94428544078</v>
      </c>
      <c r="R43" s="76">
        <f t="shared" si="12"/>
        <v>75005.45457640904</v>
      </c>
      <c r="S43" s="5"/>
    </row>
    <row r="44" spans="1:19" s="36" customFormat="1" ht="17.25" customHeight="1" thickBot="1">
      <c r="A44" s="186" t="s">
        <v>24</v>
      </c>
      <c r="B44" s="187"/>
      <c r="C44" s="188"/>
      <c r="D44" s="104">
        <v>100.64</v>
      </c>
      <c r="E44" s="105">
        <v>103.96</v>
      </c>
      <c r="F44" s="106">
        <v>105.13</v>
      </c>
      <c r="G44" s="107">
        <v>106.96</v>
      </c>
      <c r="H44" s="108">
        <v>108.2</v>
      </c>
      <c r="I44" s="119">
        <v>108.4</v>
      </c>
      <c r="J44" s="109">
        <f>((D44*D41)+(E44*E41)+(F44*F41)+(G44*G41)+(H44*H41)+(I44*I41))/J41</f>
        <v>105.36926036713726</v>
      </c>
      <c r="K44" s="110">
        <v>103.88</v>
      </c>
      <c r="L44" s="111">
        <v>97.94</v>
      </c>
      <c r="M44" s="112">
        <v>93.96</v>
      </c>
      <c r="N44" s="112">
        <v>90.67</v>
      </c>
      <c r="O44" s="107">
        <v>90</v>
      </c>
      <c r="P44" s="113">
        <v>96.32</v>
      </c>
      <c r="Q44" s="114">
        <f>IF(Q41=0,0,((K44*K41)+(L44*L41)+(M44*M41)+(N44*N41)+(O44*O41)+(P44*P41))/Q41)</f>
        <v>95.8220700722506</v>
      </c>
      <c r="R44" s="115">
        <f>((J44*J41)+(Q44*Q41))/R41</f>
        <v>100.33577597548404</v>
      </c>
      <c r="S44" s="35"/>
    </row>
    <row r="45" spans="1:19" ht="13.5">
      <c r="A45" s="189" t="s">
        <v>80</v>
      </c>
      <c r="B45" s="13" t="s">
        <v>27</v>
      </c>
      <c r="C45" s="11" t="s">
        <v>4</v>
      </c>
      <c r="D45" s="78">
        <f>'P合計'!D41</f>
        <v>813584</v>
      </c>
      <c r="E45" s="79">
        <f>'P合計'!E41</f>
        <v>845335</v>
      </c>
      <c r="F45" s="79">
        <f>'P合計'!F41</f>
        <v>680316</v>
      </c>
      <c r="G45" s="79">
        <f>'P合計'!G41</f>
        <v>731291</v>
      </c>
      <c r="H45" s="79">
        <f>'P合計'!H41</f>
        <v>611696</v>
      </c>
      <c r="I45" s="80">
        <f>'P合計'!I41</f>
        <v>626138</v>
      </c>
      <c r="J45" s="81">
        <f>SUM(D45:I45)</f>
        <v>4308360</v>
      </c>
      <c r="K45" s="80">
        <f>'P合計'!K41</f>
        <v>947060</v>
      </c>
      <c r="L45" s="51">
        <f>'P合計'!L41</f>
        <v>746219</v>
      </c>
      <c r="M45" s="155">
        <f>'P合計'!M41</f>
        <v>793307</v>
      </c>
      <c r="N45" s="79">
        <f>'P合計'!N41</f>
        <v>904899</v>
      </c>
      <c r="O45" s="79">
        <f>'P合計'!O41</f>
        <v>746605</v>
      </c>
      <c r="P45" s="80">
        <f>'P合計'!P41</f>
        <v>949765</v>
      </c>
      <c r="Q45" s="152">
        <f>SUM(K45:P45)</f>
        <v>5087855</v>
      </c>
      <c r="R45" s="159">
        <f>J45+Q45</f>
        <v>9396215</v>
      </c>
      <c r="S45" s="5"/>
    </row>
    <row r="46" spans="1:19" ht="13.5">
      <c r="A46" s="184"/>
      <c r="B46" s="13" t="s">
        <v>29</v>
      </c>
      <c r="C46" s="11" t="s">
        <v>5</v>
      </c>
      <c r="D46" s="78">
        <f>'P合計'!D42</f>
        <v>68480127</v>
      </c>
      <c r="E46" s="79">
        <f>'P合計'!E42</f>
        <v>74970090</v>
      </c>
      <c r="F46" s="79">
        <f>'P合計'!F42</f>
        <v>62173311</v>
      </c>
      <c r="G46" s="79">
        <f>'P合計'!G42</f>
        <v>73422497</v>
      </c>
      <c r="H46" s="79">
        <f>'P合計'!H42</f>
        <v>60840495</v>
      </c>
      <c r="I46" s="151">
        <f>'P合計'!I42</f>
        <v>60430832</v>
      </c>
      <c r="J46" s="152">
        <f>SUM(D46:I46)</f>
        <v>400317352</v>
      </c>
      <c r="K46" s="80">
        <f>'P合計'!K42</f>
        <v>82948263</v>
      </c>
      <c r="L46" s="67">
        <f>'P合計'!L42</f>
        <v>53841308</v>
      </c>
      <c r="M46" s="155">
        <f>'P合計'!M42</f>
        <v>39276800</v>
      </c>
      <c r="N46" s="79">
        <f>'P合計'!N42</f>
        <v>34870507</v>
      </c>
      <c r="O46" s="155">
        <f>'P合計'!O42</f>
        <v>29434411</v>
      </c>
      <c r="P46" s="80">
        <f>'P合計'!P42</f>
        <v>46308798</v>
      </c>
      <c r="Q46" s="152">
        <f>SUM(K46:P46)</f>
        <v>286680087</v>
      </c>
      <c r="R46" s="159">
        <f>J46+Q46</f>
        <v>686997439</v>
      </c>
      <c r="S46" s="5"/>
    </row>
    <row r="47" spans="1:19" ht="14.25" thickBot="1">
      <c r="A47" s="185"/>
      <c r="B47" s="14" t="s">
        <v>31</v>
      </c>
      <c r="C47" s="12" t="s">
        <v>6</v>
      </c>
      <c r="D47" s="83">
        <f aca="true" t="shared" si="13" ref="D47:I47">IF(D46=0,"",(D46/D45)*1000)</f>
        <v>84170.93625243368</v>
      </c>
      <c r="E47" s="84">
        <f t="shared" si="13"/>
        <v>88686.84012846978</v>
      </c>
      <c r="F47" s="84">
        <f t="shared" si="13"/>
        <v>91388.87076005856</v>
      </c>
      <c r="G47" s="84">
        <f t="shared" si="13"/>
        <v>100401.20417180029</v>
      </c>
      <c r="H47" s="84">
        <f t="shared" si="13"/>
        <v>99461.97948000314</v>
      </c>
      <c r="I47" s="153">
        <f t="shared" si="13"/>
        <v>96513.59923850653</v>
      </c>
      <c r="J47" s="154">
        <f aca="true" t="shared" si="14" ref="J47:R47">IF(J46=0,"",(J46/J45)*1000)</f>
        <v>92916.4118133118</v>
      </c>
      <c r="K47" s="85">
        <f t="shared" si="14"/>
        <v>87585.0136211011</v>
      </c>
      <c r="L47" s="71">
        <f t="shared" si="14"/>
        <v>72152.15372430882</v>
      </c>
      <c r="M47" s="156">
        <f t="shared" si="14"/>
        <v>49510.21483486217</v>
      </c>
      <c r="N47" s="84">
        <f t="shared" si="14"/>
        <v>38535.24758011667</v>
      </c>
      <c r="O47" s="156">
        <f t="shared" si="14"/>
        <v>39424.34218897543</v>
      </c>
      <c r="P47" s="85">
        <f t="shared" si="14"/>
        <v>48758.164388032834</v>
      </c>
      <c r="Q47" s="154">
        <f t="shared" si="14"/>
        <v>56345.96249303488</v>
      </c>
      <c r="R47" s="160">
        <f t="shared" si="14"/>
        <v>73114.27409866633</v>
      </c>
      <c r="S47" s="5"/>
    </row>
    <row r="48" spans="1:19" ht="13.5">
      <c r="A48" s="189" t="s">
        <v>53</v>
      </c>
      <c r="B48" s="13" t="s">
        <v>27</v>
      </c>
      <c r="C48" s="11" t="s">
        <v>4</v>
      </c>
      <c r="D48" s="78">
        <f>'B合計'!D41</f>
        <v>327379</v>
      </c>
      <c r="E48" s="79">
        <f>'B合計'!E41</f>
        <v>325228</v>
      </c>
      <c r="F48" s="79">
        <f>'B合計'!F41</f>
        <v>257561</v>
      </c>
      <c r="G48" s="79">
        <f>'B合計'!G41</f>
        <v>396853</v>
      </c>
      <c r="H48" s="79">
        <f>'B合計'!H41</f>
        <v>358179</v>
      </c>
      <c r="I48" s="80">
        <f>'B合計'!I41</f>
        <v>274582</v>
      </c>
      <c r="J48" s="81">
        <f>SUM(D48:I48)</f>
        <v>1939782</v>
      </c>
      <c r="K48" s="80">
        <f>'B合計'!K41</f>
        <v>438789</v>
      </c>
      <c r="L48" s="79">
        <f>'B合計'!L41</f>
        <v>330963</v>
      </c>
      <c r="M48" s="155">
        <f>'B合計'!M41</f>
        <v>349454</v>
      </c>
      <c r="N48" s="79">
        <f>'B合計'!N41</f>
        <v>306772</v>
      </c>
      <c r="O48" s="79">
        <f>'B合計'!O41</f>
        <v>226263</v>
      </c>
      <c r="P48" s="80">
        <f>'B合計'!P41</f>
        <v>227559</v>
      </c>
      <c r="Q48" s="152">
        <f>SUM(K48:P48)</f>
        <v>1879800</v>
      </c>
      <c r="R48" s="159">
        <f>J48+Q48</f>
        <v>3819582</v>
      </c>
      <c r="S48" s="5"/>
    </row>
    <row r="49" spans="1:19" ht="13.5">
      <c r="A49" s="184"/>
      <c r="B49" s="13" t="s">
        <v>29</v>
      </c>
      <c r="C49" s="11" t="s">
        <v>5</v>
      </c>
      <c r="D49" s="157">
        <f>'B合計'!D42</f>
        <v>27983709</v>
      </c>
      <c r="E49" s="155">
        <f>'B合計'!E42</f>
        <v>29945049</v>
      </c>
      <c r="F49" s="79">
        <f>'B合計'!F42</f>
        <v>24740116</v>
      </c>
      <c r="G49" s="79">
        <f>'B合計'!G42</f>
        <v>42418609</v>
      </c>
      <c r="H49" s="155">
        <f>'B合計'!H42</f>
        <v>37134192</v>
      </c>
      <c r="I49" s="80">
        <f>'B合計'!I42</f>
        <v>28122848</v>
      </c>
      <c r="J49" s="152">
        <f>SUM(D49:I49)</f>
        <v>190344523</v>
      </c>
      <c r="K49" s="151">
        <f>'B合計'!K42</f>
        <v>38680980</v>
      </c>
      <c r="L49" s="155">
        <f>'B合計'!L42</f>
        <v>24617803</v>
      </c>
      <c r="M49" s="155">
        <f>'B合計'!M42</f>
        <v>18452402</v>
      </c>
      <c r="N49" s="79">
        <f>'B合計'!N42</f>
        <v>11945637</v>
      </c>
      <c r="O49" s="79">
        <f>'B合計'!O42</f>
        <v>9215748</v>
      </c>
      <c r="P49" s="80">
        <f>'B合計'!P42</f>
        <v>10894317</v>
      </c>
      <c r="Q49" s="152">
        <f>SUM(K49:P49)</f>
        <v>113806887</v>
      </c>
      <c r="R49" s="159">
        <f>J49+Q49</f>
        <v>304151410</v>
      </c>
      <c r="S49" s="5"/>
    </row>
    <row r="50" spans="1:19" ht="14.25" thickBot="1">
      <c r="A50" s="185"/>
      <c r="B50" s="14" t="s">
        <v>31</v>
      </c>
      <c r="C50" s="12" t="s">
        <v>6</v>
      </c>
      <c r="D50" s="158">
        <f aca="true" t="shared" si="15" ref="D50:I50">IF(D49=0,"",(D49/D48)*1000)</f>
        <v>85478.02088710638</v>
      </c>
      <c r="E50" s="156">
        <f t="shared" si="15"/>
        <v>92074.01884216612</v>
      </c>
      <c r="F50" s="84">
        <f t="shared" si="15"/>
        <v>96055.36552506009</v>
      </c>
      <c r="G50" s="84">
        <f t="shared" si="15"/>
        <v>106887.45958831103</v>
      </c>
      <c r="H50" s="156">
        <f t="shared" si="15"/>
        <v>103674.9558181803</v>
      </c>
      <c r="I50" s="85">
        <f t="shared" si="15"/>
        <v>102420.58110145603</v>
      </c>
      <c r="J50" s="154">
        <f aca="true" t="shared" si="16" ref="J50:R50">IF(J49=0,"",(J49/J48)*1000)</f>
        <v>98126.76012046714</v>
      </c>
      <c r="K50" s="153">
        <f t="shared" si="16"/>
        <v>88153.94187183361</v>
      </c>
      <c r="L50" s="156">
        <f t="shared" si="16"/>
        <v>74382.34183277286</v>
      </c>
      <c r="M50" s="156">
        <f t="shared" si="16"/>
        <v>52803.5220658513</v>
      </c>
      <c r="N50" s="84">
        <f t="shared" si="16"/>
        <v>38939.789159375694</v>
      </c>
      <c r="O50" s="84">
        <f t="shared" si="16"/>
        <v>40730.24754378754</v>
      </c>
      <c r="P50" s="85">
        <f t="shared" si="16"/>
        <v>47874.69183816065</v>
      </c>
      <c r="Q50" s="154">
        <f t="shared" si="16"/>
        <v>60542.018831790614</v>
      </c>
      <c r="R50" s="160">
        <f t="shared" si="16"/>
        <v>79629.5013433407</v>
      </c>
      <c r="S50" s="5"/>
    </row>
    <row r="51" spans="1:18" ht="13.5">
      <c r="A51" s="183" t="s">
        <v>25</v>
      </c>
      <c r="B51" s="13" t="s">
        <v>27</v>
      </c>
      <c r="C51" s="11" t="s">
        <v>4</v>
      </c>
      <c r="D51" s="78">
        <f>'液化石油ガス'!D41</f>
        <v>0</v>
      </c>
      <c r="E51" s="79">
        <f>'液化石油ガス'!E41</f>
        <v>15</v>
      </c>
      <c r="F51" s="79">
        <f>'液化石油ガス'!F41</f>
        <v>0</v>
      </c>
      <c r="G51" s="79">
        <f>'液化石油ガス'!G41</f>
        <v>6</v>
      </c>
      <c r="H51" s="79">
        <f>'液化石油ガス'!H41</f>
        <v>9</v>
      </c>
      <c r="I51" s="80">
        <f>'液化石油ガス'!I41</f>
        <v>9</v>
      </c>
      <c r="J51" s="81">
        <f>SUM(D51:I51)</f>
        <v>39</v>
      </c>
      <c r="K51" s="80">
        <f>'液化石油ガス'!K41</f>
        <v>0</v>
      </c>
      <c r="L51" s="79">
        <f>'液化石油ガス'!L41</f>
        <v>5</v>
      </c>
      <c r="M51" s="79">
        <f>'液化石油ガス'!M41</f>
        <v>3</v>
      </c>
      <c r="N51" s="79">
        <f>'液化石油ガス'!N41</f>
        <v>0</v>
      </c>
      <c r="O51" s="79">
        <f>'液化石油ガス'!O41</f>
        <v>15</v>
      </c>
      <c r="P51" s="80">
        <f>'液化石油ガス'!P41</f>
        <v>16</v>
      </c>
      <c r="Q51" s="81">
        <f>SUM(K51:P51)</f>
        <v>39</v>
      </c>
      <c r="R51" s="82">
        <f>J51+Q51</f>
        <v>78</v>
      </c>
    </row>
    <row r="52" spans="1:18" ht="13.5">
      <c r="A52" s="184"/>
      <c r="B52" s="13" t="s">
        <v>29</v>
      </c>
      <c r="C52" s="11" t="s">
        <v>5</v>
      </c>
      <c r="D52" s="78">
        <f>'液化石油ガス'!D42</f>
        <v>11563</v>
      </c>
      <c r="E52" s="79">
        <f>'液化石油ガス'!E42</f>
        <v>24939</v>
      </c>
      <c r="F52" s="79">
        <f>'液化石油ガス'!F42</f>
        <v>1000</v>
      </c>
      <c r="G52" s="79">
        <f>'液化石油ガス'!G42</f>
        <v>12302</v>
      </c>
      <c r="H52" s="79">
        <f>'液化石油ガス'!H42</f>
        <v>9816</v>
      </c>
      <c r="I52" s="80">
        <f>'液化石油ガス'!I42</f>
        <v>17651</v>
      </c>
      <c r="J52" s="81">
        <f>SUM(D52:I52)</f>
        <v>77271</v>
      </c>
      <c r="K52" s="80">
        <f>'液化石油ガス'!K42</f>
        <v>1245</v>
      </c>
      <c r="L52" s="79">
        <f>'液化石油ガス'!L42</f>
        <v>5381</v>
      </c>
      <c r="M52" s="79">
        <f>'液化石油ガス'!M42</f>
        <v>3407</v>
      </c>
      <c r="N52" s="79">
        <f>'液化石油ガス'!N42</f>
        <v>5981</v>
      </c>
      <c r="O52" s="79">
        <f>'液化石油ガス'!O42</f>
        <v>9211</v>
      </c>
      <c r="P52" s="80">
        <f>'液化石油ガス'!P42</f>
        <v>11367</v>
      </c>
      <c r="Q52" s="81">
        <f>SUM(K52:P52)</f>
        <v>36592</v>
      </c>
      <c r="R52" s="82">
        <f>J52+Q52</f>
        <v>113863</v>
      </c>
    </row>
    <row r="53" spans="1:18" ht="12.75" customHeight="1" thickBot="1">
      <c r="A53" s="185"/>
      <c r="B53" s="14" t="s">
        <v>31</v>
      </c>
      <c r="C53" s="12" t="s">
        <v>6</v>
      </c>
      <c r="D53" s="83">
        <f>IF(D51=0,"",(D52/D51)*1000)</f>
      </c>
      <c r="E53" s="84">
        <f>IF(E52=0,,(E52/E51)*1000)</f>
        <v>1662600</v>
      </c>
      <c r="F53" s="84">
        <f>IF(F51=0,,(F52/F51)*1000)</f>
        <v>0</v>
      </c>
      <c r="G53" s="84">
        <f>IF(G51=0,"",(G52/G51)*1000)</f>
        <v>2050333.3333333335</v>
      </c>
      <c r="H53" s="84">
        <f>IF(H52=0,"",(H52/H51)*1000)</f>
        <v>1090666.6666666667</v>
      </c>
      <c r="I53" s="85">
        <f>IF(I51=0,"",(I52/I51)*1000)</f>
        <v>1961222.2222222222</v>
      </c>
      <c r="J53" s="86">
        <f>IF(J51=0,"",(J52/J51)*1000)</f>
        <v>1981307.6923076925</v>
      </c>
      <c r="K53" s="85">
        <f>IF(K51=0,"",(K52/K51)*1000)</f>
      </c>
      <c r="L53" s="84">
        <f>IF(L52=0,"",(L52/L51)*1000)</f>
        <v>1076200</v>
      </c>
      <c r="M53" s="84">
        <f>IF(M51=0,"",(M52/M51)*1000)</f>
        <v>1135666.6666666667</v>
      </c>
      <c r="N53" s="84">
        <f>IF(N51=0,"",(N52/N51)*1000)</f>
      </c>
      <c r="O53" s="84">
        <f>IF(O52=0,"",(O52/O51)*1000)</f>
        <v>614066.6666666667</v>
      </c>
      <c r="P53" s="85">
        <f>IF(P52=0,"",(P52/P51)*1000)</f>
        <v>710437.5</v>
      </c>
      <c r="Q53" s="86">
        <f>IF(Q51=0,"",(Q52/Q51)*1000)</f>
        <v>938256.4102564103</v>
      </c>
      <c r="R53" s="87">
        <f>IF(R52=0,"",(R52/R51)*1000)</f>
        <v>1459782.0512820513</v>
      </c>
    </row>
    <row r="54" ht="15.75" customHeight="1">
      <c r="A54" s="116" t="str">
        <f>'P一般'!A45</f>
        <v>※数値はすべて確定値</v>
      </c>
    </row>
  </sheetData>
  <mergeCells count="18">
    <mergeCell ref="A51:A53"/>
    <mergeCell ref="A41:A43"/>
    <mergeCell ref="A44:C44"/>
    <mergeCell ref="A45:A47"/>
    <mergeCell ref="A48:A50"/>
    <mergeCell ref="A38:A40"/>
    <mergeCell ref="A14:A16"/>
    <mergeCell ref="A17:A19"/>
    <mergeCell ref="A20:A22"/>
    <mergeCell ref="A23:A25"/>
    <mergeCell ref="A26:A28"/>
    <mergeCell ref="A29:A31"/>
    <mergeCell ref="A32:A34"/>
    <mergeCell ref="A35:A37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69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zoomScale="70" zoomScaleNormal="70" workbookViewId="0" topLeftCell="A1">
      <pane xSplit="3" ySplit="4" topLeftCell="D5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7.28125" style="0" customWidth="1"/>
  </cols>
  <sheetData>
    <row r="1" spans="8:10" ht="17.25">
      <c r="H1" s="10"/>
      <c r="I1" s="1"/>
      <c r="J1" s="1"/>
    </row>
    <row r="2" spans="1:16" ht="27" customHeight="1">
      <c r="A2" s="15" t="s">
        <v>52</v>
      </c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19" t="s">
        <v>75</v>
      </c>
      <c r="B3" s="32" t="s">
        <v>73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9"/>
      <c r="R3" s="117">
        <f>'P一般'!R3</f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/>
      <c r="E5" s="51"/>
      <c r="F5" s="51"/>
      <c r="G5" s="51"/>
      <c r="H5" s="51"/>
      <c r="I5" s="52"/>
      <c r="J5" s="53">
        <f>SUM(D5:I5)</f>
        <v>0</v>
      </c>
      <c r="K5" s="52"/>
      <c r="L5" s="51"/>
      <c r="M5" s="51"/>
      <c r="N5" s="51"/>
      <c r="O5" s="51"/>
      <c r="P5" s="52"/>
      <c r="Q5" s="53">
        <f>SUM(K5:P5)</f>
        <v>0</v>
      </c>
      <c r="R5" s="54">
        <f>Q5+J5</f>
        <v>0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/>
      <c r="E6" s="51"/>
      <c r="F6" s="51"/>
      <c r="G6" s="51"/>
      <c r="H6" s="55"/>
      <c r="I6" s="56"/>
      <c r="J6" s="57">
        <f>SUM(D6:I6)</f>
        <v>0</v>
      </c>
      <c r="K6" s="58"/>
      <c r="L6" s="59"/>
      <c r="M6" s="59"/>
      <c r="N6" s="59"/>
      <c r="O6" s="59"/>
      <c r="P6" s="58"/>
      <c r="Q6" s="53">
        <f>SUM(K6:P6)</f>
        <v>0</v>
      </c>
      <c r="R6" s="60">
        <f>Q6+J6</f>
        <v>0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M7">IF(D5=0,,D6/D5*1000)</f>
        <v>0</v>
      </c>
      <c r="E7" s="70">
        <f t="shared" si="0"/>
        <v>0</v>
      </c>
      <c r="F7" s="70">
        <f t="shared" si="0"/>
        <v>0</v>
      </c>
      <c r="G7" s="70">
        <f t="shared" si="0"/>
        <v>0</v>
      </c>
      <c r="H7" s="71">
        <f t="shared" si="0"/>
        <v>0</v>
      </c>
      <c r="I7" s="72">
        <f t="shared" si="0"/>
        <v>0</v>
      </c>
      <c r="J7" s="73">
        <f t="shared" si="0"/>
        <v>0</v>
      </c>
      <c r="K7" s="74"/>
      <c r="L7" s="70">
        <f t="shared" si="0"/>
        <v>0</v>
      </c>
      <c r="M7" s="70">
        <f t="shared" si="0"/>
        <v>0</v>
      </c>
      <c r="N7" s="70">
        <f>IF(N5=0,,N6/N5*1000)</f>
        <v>0</v>
      </c>
      <c r="O7" s="70">
        <f>IF(O5=0,,O6/O5*1000)</f>
        <v>0</v>
      </c>
      <c r="P7" s="74">
        <f>IF(P5=0,,P6/P5*1000)</f>
        <v>0</v>
      </c>
      <c r="Q7" s="75">
        <f>IF(Q5=0,,Q6/Q5*1000)</f>
        <v>0</v>
      </c>
      <c r="R7" s="76">
        <f>IF(R5=0,,(R6/R5)*1000)</f>
        <v>0</v>
      </c>
      <c r="S7" s="41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61"/>
      <c r="E8" s="51"/>
      <c r="F8" s="51"/>
      <c r="G8" s="51"/>
      <c r="H8" s="51"/>
      <c r="I8" s="52"/>
      <c r="J8" s="53">
        <f>SUM(D8:I8)</f>
        <v>0</v>
      </c>
      <c r="K8" s="52"/>
      <c r="L8" s="51"/>
      <c r="M8" s="51"/>
      <c r="N8" s="51"/>
      <c r="O8" s="51"/>
      <c r="P8" s="52"/>
      <c r="Q8" s="53">
        <f>SUM(K8:P8)</f>
        <v>0</v>
      </c>
      <c r="R8" s="54">
        <f>Q8+J8</f>
        <v>0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61"/>
      <c r="E9" s="51"/>
      <c r="F9" s="51"/>
      <c r="G9" s="51"/>
      <c r="H9" s="51"/>
      <c r="I9" s="52"/>
      <c r="J9" s="53">
        <f>SUM(D9:I9)</f>
        <v>0</v>
      </c>
      <c r="K9" s="58"/>
      <c r="L9" s="59"/>
      <c r="M9" s="59"/>
      <c r="N9" s="59"/>
      <c r="O9" s="59"/>
      <c r="P9" s="58"/>
      <c r="Q9" s="53">
        <f>SUM(K9:P9)</f>
        <v>0</v>
      </c>
      <c r="R9" s="54">
        <f>Q9+J9</f>
        <v>0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1" ref="D10:Q10">IF(D8=0,,D9/D8*1000)</f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4">
        <f t="shared" si="1"/>
        <v>0</v>
      </c>
      <c r="J10" s="75">
        <f t="shared" si="1"/>
        <v>0</v>
      </c>
      <c r="K10" s="74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4">
        <f t="shared" si="1"/>
        <v>0</v>
      </c>
      <c r="Q10" s="75">
        <f t="shared" si="1"/>
        <v>0</v>
      </c>
      <c r="R10" s="77">
        <f>IF(R8=0,,(R9/R8)*1000)</f>
        <v>0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/>
      <c r="E11" s="51"/>
      <c r="F11" s="51"/>
      <c r="G11" s="51"/>
      <c r="H11" s="51"/>
      <c r="I11" s="52"/>
      <c r="J11" s="53">
        <f>SUM(D11:I11)</f>
        <v>0</v>
      </c>
      <c r="K11" s="52"/>
      <c r="L11" s="51"/>
      <c r="M11" s="51"/>
      <c r="N11" s="51"/>
      <c r="O11" s="51"/>
      <c r="P11" s="52"/>
      <c r="Q11" s="53">
        <f>SUM(K11:P11)</f>
        <v>0</v>
      </c>
      <c r="R11" s="54">
        <f>Q11+J11</f>
        <v>0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/>
      <c r="E12" s="59"/>
      <c r="F12" s="59"/>
      <c r="G12" s="59"/>
      <c r="H12" s="59"/>
      <c r="I12" s="52"/>
      <c r="J12" s="53">
        <f>SUM(D12:I12)</f>
        <v>0</v>
      </c>
      <c r="K12" s="58"/>
      <c r="L12" s="59"/>
      <c r="M12" s="59"/>
      <c r="N12" s="59"/>
      <c r="O12" s="59"/>
      <c r="P12" s="58"/>
      <c r="Q12" s="53">
        <f>SUM(K12:P12)</f>
        <v>0</v>
      </c>
      <c r="R12" s="54">
        <f>Q12+J12</f>
        <v>0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2" ref="D13:Q13">IF(D11=0,,D12/D11*1000)</f>
        <v>0</v>
      </c>
      <c r="E13" s="70">
        <f t="shared" si="2"/>
        <v>0</v>
      </c>
      <c r="F13" s="70">
        <f t="shared" si="2"/>
        <v>0</v>
      </c>
      <c r="G13" s="70">
        <f t="shared" si="2"/>
        <v>0</v>
      </c>
      <c r="H13" s="70">
        <f t="shared" si="2"/>
        <v>0</v>
      </c>
      <c r="I13" s="74">
        <f t="shared" si="2"/>
        <v>0</v>
      </c>
      <c r="J13" s="75">
        <f t="shared" si="2"/>
        <v>0</v>
      </c>
      <c r="K13" s="74">
        <f t="shared" si="2"/>
        <v>0</v>
      </c>
      <c r="L13" s="70">
        <f t="shared" si="2"/>
        <v>0</v>
      </c>
      <c r="M13" s="70">
        <f t="shared" si="2"/>
        <v>0</v>
      </c>
      <c r="N13" s="70">
        <f t="shared" si="2"/>
        <v>0</v>
      </c>
      <c r="O13" s="70">
        <f t="shared" si="2"/>
        <v>0</v>
      </c>
      <c r="P13" s="74">
        <f t="shared" si="2"/>
        <v>0</v>
      </c>
      <c r="Q13" s="75">
        <f t="shared" si="2"/>
        <v>0</v>
      </c>
      <c r="R13" s="77">
        <f>IF(R11=0,,(R12/R11)*1000)</f>
        <v>0</v>
      </c>
      <c r="S13" s="41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/>
      <c r="E14" s="51"/>
      <c r="F14" s="51"/>
      <c r="G14" s="51"/>
      <c r="H14" s="51"/>
      <c r="I14" s="52"/>
      <c r="J14" s="53">
        <f>SUM(D14:I14)</f>
        <v>0</v>
      </c>
      <c r="K14" s="52"/>
      <c r="L14" s="51"/>
      <c r="M14" s="51"/>
      <c r="N14" s="51"/>
      <c r="O14" s="51"/>
      <c r="P14" s="52"/>
      <c r="Q14" s="62">
        <f>SUM(K14:P14)</f>
        <v>0</v>
      </c>
      <c r="R14" s="63">
        <f>Q14+J14</f>
        <v>0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/>
      <c r="E15" s="59"/>
      <c r="F15" s="51"/>
      <c r="G15" s="59"/>
      <c r="H15" s="64"/>
      <c r="I15" s="65"/>
      <c r="J15" s="53">
        <f>SUM(D15:I15)</f>
        <v>0</v>
      </c>
      <c r="K15" s="65"/>
      <c r="L15" s="64"/>
      <c r="M15" s="64"/>
      <c r="N15" s="64"/>
      <c r="O15" s="64"/>
      <c r="P15" s="58"/>
      <c r="Q15" s="62">
        <f>SUM(K15:P15)</f>
        <v>0</v>
      </c>
      <c r="R15" s="63">
        <f>Q15+J15</f>
        <v>0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 aca="true" t="shared" si="3" ref="D16:Q16">IF(D14=0,,D15/D14*1000)</f>
        <v>0</v>
      </c>
      <c r="E16" s="70">
        <f t="shared" si="3"/>
        <v>0</v>
      </c>
      <c r="F16" s="70">
        <f t="shared" si="3"/>
        <v>0</v>
      </c>
      <c r="G16" s="70">
        <f t="shared" si="3"/>
        <v>0</v>
      </c>
      <c r="H16" s="70">
        <f t="shared" si="3"/>
        <v>0</v>
      </c>
      <c r="I16" s="74">
        <f t="shared" si="3"/>
        <v>0</v>
      </c>
      <c r="J16" s="75">
        <f t="shared" si="3"/>
        <v>0</v>
      </c>
      <c r="K16" s="74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70">
        <f t="shared" si="3"/>
        <v>0</v>
      </c>
      <c r="P16" s="74">
        <f t="shared" si="3"/>
        <v>0</v>
      </c>
      <c r="Q16" s="75">
        <f t="shared" si="3"/>
        <v>0</v>
      </c>
      <c r="R16" s="77">
        <f>IF(R14=0,,(R15/R14)*1000)</f>
        <v>0</v>
      </c>
      <c r="S16" s="41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/>
      <c r="E17" s="51"/>
      <c r="F17" s="51"/>
      <c r="G17" s="51"/>
      <c r="H17" s="51"/>
      <c r="I17" s="52"/>
      <c r="J17" s="53">
        <f>SUM(D17:I17)</f>
        <v>0</v>
      </c>
      <c r="K17" s="52"/>
      <c r="L17" s="51"/>
      <c r="M17" s="51"/>
      <c r="N17" s="51"/>
      <c r="O17" s="51"/>
      <c r="P17" s="52"/>
      <c r="Q17" s="53">
        <f>SUM(K17:P17)</f>
        <v>0</v>
      </c>
      <c r="R17" s="54">
        <f>Q17+J17</f>
        <v>0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/>
      <c r="E18" s="51"/>
      <c r="F18" s="51"/>
      <c r="G18" s="51"/>
      <c r="H18" s="51"/>
      <c r="I18" s="52"/>
      <c r="J18" s="57">
        <f>SUM(D18:I18)</f>
        <v>0</v>
      </c>
      <c r="K18" s="58"/>
      <c r="L18" s="59"/>
      <c r="M18" s="59"/>
      <c r="N18" s="59"/>
      <c r="O18" s="59"/>
      <c r="P18" s="58"/>
      <c r="Q18" s="53">
        <f>SUM(K18:P18)</f>
        <v>0</v>
      </c>
      <c r="R18" s="60">
        <f>Q18+J18</f>
        <v>0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4" ref="D19:Q19">IF(D17=0,,D18/D17*1000)</f>
        <v>0</v>
      </c>
      <c r="E19" s="70">
        <f t="shared" si="4"/>
        <v>0</v>
      </c>
      <c r="F19" s="70">
        <f t="shared" si="4"/>
        <v>0</v>
      </c>
      <c r="G19" s="70">
        <f t="shared" si="4"/>
        <v>0</v>
      </c>
      <c r="H19" s="70">
        <f t="shared" si="4"/>
        <v>0</v>
      </c>
      <c r="I19" s="72">
        <f t="shared" si="4"/>
        <v>0</v>
      </c>
      <c r="J19" s="73">
        <f t="shared" si="4"/>
        <v>0</v>
      </c>
      <c r="K19" s="74">
        <f t="shared" si="4"/>
        <v>0</v>
      </c>
      <c r="L19" s="70">
        <f t="shared" si="4"/>
        <v>0</v>
      </c>
      <c r="M19" s="70">
        <f t="shared" si="4"/>
        <v>0</v>
      </c>
      <c r="N19" s="70">
        <f t="shared" si="4"/>
        <v>0</v>
      </c>
      <c r="O19" s="70">
        <f t="shared" si="4"/>
        <v>0</v>
      </c>
      <c r="P19" s="74">
        <f t="shared" si="4"/>
        <v>0</v>
      </c>
      <c r="Q19" s="75">
        <f t="shared" si="4"/>
        <v>0</v>
      </c>
      <c r="R19" s="76">
        <f>IF(R17=0,,(R18/R17)*1000)</f>
        <v>0</v>
      </c>
      <c r="S19" s="41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/>
      <c r="E20" s="51"/>
      <c r="F20" s="51"/>
      <c r="G20" s="51"/>
      <c r="H20" s="51"/>
      <c r="I20" s="52"/>
      <c r="J20" s="53">
        <f>SUM(D20:I20)</f>
        <v>0</v>
      </c>
      <c r="K20" s="52"/>
      <c r="L20" s="51"/>
      <c r="M20" s="51"/>
      <c r="N20" s="51"/>
      <c r="O20" s="51"/>
      <c r="P20" s="52"/>
      <c r="Q20" s="53">
        <f>SUM(K20:P20)</f>
        <v>0</v>
      </c>
      <c r="R20" s="54">
        <f>Q20+J20</f>
        <v>0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/>
      <c r="E21" s="51"/>
      <c r="F21" s="51"/>
      <c r="G21" s="51"/>
      <c r="H21" s="51"/>
      <c r="I21" s="52"/>
      <c r="J21" s="53">
        <f>SUM(D21:I21)</f>
        <v>0</v>
      </c>
      <c r="K21" s="58"/>
      <c r="L21" s="59"/>
      <c r="M21" s="59"/>
      <c r="N21" s="59"/>
      <c r="O21" s="59"/>
      <c r="P21" s="58"/>
      <c r="Q21" s="57">
        <f>SUM(K21:P21)</f>
        <v>0</v>
      </c>
      <c r="R21" s="60">
        <f>Q21+J21</f>
        <v>0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5" ref="D22:Q22">IF(D20=0,,D21/D20*1000)</f>
        <v>0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4">
        <f t="shared" si="5"/>
        <v>0</v>
      </c>
      <c r="J22" s="75">
        <f t="shared" si="5"/>
        <v>0</v>
      </c>
      <c r="K22" s="72"/>
      <c r="L22" s="70">
        <f t="shared" si="5"/>
        <v>0</v>
      </c>
      <c r="M22" s="70">
        <f t="shared" si="5"/>
        <v>0</v>
      </c>
      <c r="N22" s="70">
        <f t="shared" si="5"/>
        <v>0</v>
      </c>
      <c r="O22" s="70">
        <f t="shared" si="5"/>
        <v>0</v>
      </c>
      <c r="P22" s="74">
        <f t="shared" si="5"/>
        <v>0</v>
      </c>
      <c r="Q22" s="73">
        <f t="shared" si="5"/>
        <v>0</v>
      </c>
      <c r="R22" s="76">
        <f>IF(R20=0,,(R21/R20)*1000)</f>
        <v>0</v>
      </c>
      <c r="S22" s="41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/>
      <c r="E23" s="51"/>
      <c r="F23" s="51"/>
      <c r="G23" s="51"/>
      <c r="H23" s="51"/>
      <c r="I23" s="52"/>
      <c r="J23" s="53">
        <f>SUM(D23:I23)</f>
        <v>0</v>
      </c>
      <c r="K23" s="52"/>
      <c r="L23" s="51"/>
      <c r="M23" s="51"/>
      <c r="N23" s="51"/>
      <c r="O23" s="51"/>
      <c r="P23" s="52"/>
      <c r="Q23" s="53">
        <f>SUM(K23:P23)</f>
        <v>0</v>
      </c>
      <c r="R23" s="54">
        <f>Q23+J23</f>
        <v>0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50"/>
      <c r="E24" s="51"/>
      <c r="F24" s="51"/>
      <c r="G24" s="51"/>
      <c r="H24" s="51"/>
      <c r="I24" s="52"/>
      <c r="J24" s="53">
        <f>SUM(D24:I24)</f>
        <v>0</v>
      </c>
      <c r="K24" s="58"/>
      <c r="L24" s="59"/>
      <c r="M24" s="59"/>
      <c r="N24" s="59"/>
      <c r="O24" s="59"/>
      <c r="P24" s="58"/>
      <c r="Q24" s="53">
        <f>SUM(K24:P24)</f>
        <v>0</v>
      </c>
      <c r="R24" s="54">
        <f>Q24+J24</f>
        <v>0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69">
        <f aca="true" t="shared" si="6" ref="D25:Q25">IF(D23=0,,D24/D23*1000)</f>
        <v>0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4">
        <f t="shared" si="6"/>
        <v>0</v>
      </c>
      <c r="J25" s="75">
        <f t="shared" si="6"/>
        <v>0</v>
      </c>
      <c r="K25" s="74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4">
        <f t="shared" si="6"/>
        <v>0</v>
      </c>
      <c r="Q25" s="75">
        <f t="shared" si="6"/>
        <v>0</v>
      </c>
      <c r="R25" s="77">
        <f>IF(R23=0,,(R24/R23)*1000)</f>
        <v>0</v>
      </c>
      <c r="S25" s="41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/>
      <c r="E26" s="51"/>
      <c r="F26" s="51"/>
      <c r="G26" s="51"/>
      <c r="H26" s="51"/>
      <c r="I26" s="52"/>
      <c r="J26" s="53">
        <f>SUM(D26:I26)</f>
        <v>0</v>
      </c>
      <c r="K26" s="52"/>
      <c r="L26" s="51"/>
      <c r="M26" s="51"/>
      <c r="N26" s="51"/>
      <c r="O26" s="51"/>
      <c r="P26" s="52"/>
      <c r="Q26" s="53">
        <f>SUM(K26:P26)</f>
        <v>0</v>
      </c>
      <c r="R26" s="54">
        <f>Q26+J26</f>
        <v>0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/>
      <c r="E27" s="51"/>
      <c r="F27" s="51"/>
      <c r="G27" s="51"/>
      <c r="H27" s="51"/>
      <c r="I27" s="52"/>
      <c r="J27" s="53">
        <f>SUM(D27:I27)</f>
        <v>0</v>
      </c>
      <c r="K27" s="58"/>
      <c r="L27" s="59"/>
      <c r="M27" s="59"/>
      <c r="N27" s="59"/>
      <c r="O27" s="59"/>
      <c r="P27" s="58"/>
      <c r="Q27" s="53">
        <f>SUM(K27:P27)</f>
        <v>0</v>
      </c>
      <c r="R27" s="54">
        <f>Q27+J27</f>
        <v>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7" ref="D28:Q28">IF(D26=0,,D27/D26*1000)</f>
        <v>0</v>
      </c>
      <c r="E28" s="70">
        <f t="shared" si="7"/>
        <v>0</v>
      </c>
      <c r="F28" s="70">
        <f t="shared" si="7"/>
        <v>0</v>
      </c>
      <c r="G28" s="70">
        <f t="shared" si="7"/>
        <v>0</v>
      </c>
      <c r="H28" s="70">
        <f t="shared" si="7"/>
        <v>0</v>
      </c>
      <c r="I28" s="74">
        <f t="shared" si="7"/>
        <v>0</v>
      </c>
      <c r="J28" s="75">
        <f t="shared" si="7"/>
        <v>0</v>
      </c>
      <c r="K28" s="74">
        <f t="shared" si="7"/>
        <v>0</v>
      </c>
      <c r="L28" s="70">
        <f t="shared" si="7"/>
        <v>0</v>
      </c>
      <c r="M28" s="70">
        <f t="shared" si="7"/>
        <v>0</v>
      </c>
      <c r="N28" s="70">
        <f t="shared" si="7"/>
        <v>0</v>
      </c>
      <c r="O28" s="70">
        <f t="shared" si="7"/>
        <v>0</v>
      </c>
      <c r="P28" s="74">
        <f t="shared" si="7"/>
        <v>0</v>
      </c>
      <c r="Q28" s="75">
        <f t="shared" si="7"/>
        <v>0</v>
      </c>
      <c r="R28" s="77">
        <f>IF(R26=0,,(R27/R26)*1000)</f>
        <v>0</v>
      </c>
      <c r="S28" s="41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/>
      <c r="E29" s="51"/>
      <c r="F29" s="51"/>
      <c r="G29" s="51"/>
      <c r="H29" s="51"/>
      <c r="I29" s="52"/>
      <c r="J29" s="53">
        <f>SUM(D29:I29)</f>
        <v>0</v>
      </c>
      <c r="K29" s="52"/>
      <c r="L29" s="51"/>
      <c r="M29" s="51"/>
      <c r="N29" s="51"/>
      <c r="O29" s="51"/>
      <c r="P29" s="52"/>
      <c r="Q29" s="53">
        <f>SUM(K29:P29)</f>
        <v>0</v>
      </c>
      <c r="R29" s="54">
        <f>Q29+J29</f>
        <v>0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/>
      <c r="E30" s="51"/>
      <c r="F30" s="59"/>
      <c r="G30" s="51"/>
      <c r="H30" s="59"/>
      <c r="I30" s="58"/>
      <c r="J30" s="53">
        <f>SUM(D30:I30)</f>
        <v>0</v>
      </c>
      <c r="K30" s="58"/>
      <c r="L30" s="59"/>
      <c r="M30" s="59"/>
      <c r="N30" s="59"/>
      <c r="O30" s="59"/>
      <c r="P30" s="58"/>
      <c r="Q30" s="53">
        <f>SUM(K30:P30)</f>
        <v>0</v>
      </c>
      <c r="R30" s="54">
        <f>Q30+J30</f>
        <v>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8" ref="D31:Q31">IF(D29=0,,D30/D29*1000)</f>
        <v>0</v>
      </c>
      <c r="E31" s="70">
        <f t="shared" si="8"/>
        <v>0</v>
      </c>
      <c r="F31" s="70">
        <f t="shared" si="8"/>
        <v>0</v>
      </c>
      <c r="G31" s="70">
        <f t="shared" si="8"/>
        <v>0</v>
      </c>
      <c r="H31" s="70">
        <f t="shared" si="8"/>
        <v>0</v>
      </c>
      <c r="I31" s="74">
        <f t="shared" si="8"/>
        <v>0</v>
      </c>
      <c r="J31" s="75">
        <f t="shared" si="8"/>
        <v>0</v>
      </c>
      <c r="K31" s="74">
        <f t="shared" si="8"/>
        <v>0</v>
      </c>
      <c r="L31" s="70">
        <f t="shared" si="8"/>
        <v>0</v>
      </c>
      <c r="M31" s="70">
        <f t="shared" si="8"/>
        <v>0</v>
      </c>
      <c r="N31" s="70">
        <f t="shared" si="8"/>
        <v>0</v>
      </c>
      <c r="O31" s="70">
        <f t="shared" si="8"/>
        <v>0</v>
      </c>
      <c r="P31" s="74">
        <f t="shared" si="8"/>
        <v>0</v>
      </c>
      <c r="Q31" s="75">
        <f t="shared" si="8"/>
        <v>0</v>
      </c>
      <c r="R31" s="77">
        <f>IF(R29=0,,(R30/R29)*1000)</f>
        <v>0</v>
      </c>
      <c r="S31" s="41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/>
      <c r="E32" s="51"/>
      <c r="F32" s="51"/>
      <c r="G32" s="51"/>
      <c r="H32" s="51"/>
      <c r="I32" s="52"/>
      <c r="J32" s="53">
        <f>SUM(D32:I32)</f>
        <v>0</v>
      </c>
      <c r="K32" s="52"/>
      <c r="L32" s="51"/>
      <c r="M32" s="51"/>
      <c r="N32" s="51"/>
      <c r="O32" s="51"/>
      <c r="P32" s="52"/>
      <c r="Q32" s="53">
        <f>SUM(K32:P32)</f>
        <v>0</v>
      </c>
      <c r="R32" s="54">
        <f>Q32+J32</f>
        <v>0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/>
      <c r="E33" s="59"/>
      <c r="F33" s="59"/>
      <c r="G33" s="64"/>
      <c r="H33" s="64"/>
      <c r="I33" s="58"/>
      <c r="J33" s="53">
        <f>SUM(D33:I33)</f>
        <v>0</v>
      </c>
      <c r="K33" s="58"/>
      <c r="L33" s="59"/>
      <c r="M33" s="59"/>
      <c r="N33" s="59"/>
      <c r="O33" s="59"/>
      <c r="P33" s="58"/>
      <c r="Q33" s="53">
        <f>SUM(K33:P33)</f>
        <v>0</v>
      </c>
      <c r="R33" s="54">
        <f>Q33+J33</f>
        <v>0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9" ref="D34:Q34">IF(D32=0,,D33/D32*1000)</f>
        <v>0</v>
      </c>
      <c r="E34" s="70">
        <f t="shared" si="9"/>
        <v>0</v>
      </c>
      <c r="F34" s="70">
        <f t="shared" si="9"/>
        <v>0</v>
      </c>
      <c r="G34" s="70">
        <f t="shared" si="9"/>
        <v>0</v>
      </c>
      <c r="H34" s="70">
        <f t="shared" si="9"/>
        <v>0</v>
      </c>
      <c r="I34" s="74">
        <f t="shared" si="9"/>
        <v>0</v>
      </c>
      <c r="J34" s="75">
        <f t="shared" si="9"/>
        <v>0</v>
      </c>
      <c r="K34" s="74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74">
        <f t="shared" si="9"/>
        <v>0</v>
      </c>
      <c r="Q34" s="75">
        <f t="shared" si="9"/>
        <v>0</v>
      </c>
      <c r="R34" s="77">
        <f>IF(R32=0,,(R33/R32)*1000)</f>
        <v>0</v>
      </c>
      <c r="S34" s="41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/>
      <c r="E35" s="51"/>
      <c r="F35" s="51"/>
      <c r="G35" s="51"/>
      <c r="H35" s="51"/>
      <c r="I35" s="52"/>
      <c r="J35" s="53">
        <f>SUM(D35:I35)</f>
        <v>0</v>
      </c>
      <c r="K35" s="52"/>
      <c r="L35" s="51"/>
      <c r="M35" s="51"/>
      <c r="N35" s="51"/>
      <c r="O35" s="51"/>
      <c r="P35" s="52"/>
      <c r="Q35" s="53">
        <f>SUM(K35:P35)</f>
        <v>0</v>
      </c>
      <c r="R35" s="54">
        <f>Q35+J35</f>
        <v>0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/>
      <c r="E36" s="51"/>
      <c r="F36" s="59"/>
      <c r="G36" s="51"/>
      <c r="H36" s="59"/>
      <c r="I36" s="52"/>
      <c r="J36" s="53">
        <f>SUM(D36:I36)</f>
        <v>0</v>
      </c>
      <c r="K36" s="58"/>
      <c r="L36" s="59"/>
      <c r="M36" s="59"/>
      <c r="N36" s="59"/>
      <c r="O36" s="59"/>
      <c r="P36" s="58"/>
      <c r="Q36" s="53">
        <f>SUM(K36:P36)</f>
        <v>0</v>
      </c>
      <c r="R36" s="54">
        <f>Q36+J36</f>
        <v>0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10" ref="D37:Q37">IF(D35=0,,D36/D35*1000)</f>
        <v>0</v>
      </c>
      <c r="E37" s="70">
        <f t="shared" si="10"/>
        <v>0</v>
      </c>
      <c r="F37" s="70">
        <f t="shared" si="10"/>
        <v>0</v>
      </c>
      <c r="G37" s="70">
        <f t="shared" si="10"/>
        <v>0</v>
      </c>
      <c r="H37" s="70">
        <f t="shared" si="10"/>
        <v>0</v>
      </c>
      <c r="I37" s="74">
        <f t="shared" si="10"/>
        <v>0</v>
      </c>
      <c r="J37" s="75">
        <f t="shared" si="10"/>
        <v>0</v>
      </c>
      <c r="K37" s="74">
        <f t="shared" si="10"/>
        <v>0</v>
      </c>
      <c r="L37" s="70">
        <f t="shared" si="10"/>
        <v>0</v>
      </c>
      <c r="M37" s="70">
        <f t="shared" si="10"/>
        <v>0</v>
      </c>
      <c r="N37" s="70">
        <f t="shared" si="10"/>
        <v>0</v>
      </c>
      <c r="O37" s="70">
        <f t="shared" si="10"/>
        <v>0</v>
      </c>
      <c r="P37" s="74">
        <f t="shared" si="10"/>
        <v>0</v>
      </c>
      <c r="Q37" s="75">
        <f t="shared" si="10"/>
        <v>0</v>
      </c>
      <c r="R37" s="77">
        <f>IF(R35=0,,(R36/R35)*1000)</f>
        <v>0</v>
      </c>
      <c r="S37" s="41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/>
      <c r="E38" s="66"/>
      <c r="F38" s="51"/>
      <c r="G38" s="51"/>
      <c r="H38" s="55"/>
      <c r="I38" s="52"/>
      <c r="J38" s="53">
        <f>SUM(D38:I38)</f>
        <v>0</v>
      </c>
      <c r="K38" s="52"/>
      <c r="L38" s="51"/>
      <c r="M38" s="51"/>
      <c r="N38" s="51"/>
      <c r="O38" s="51"/>
      <c r="P38" s="52"/>
      <c r="Q38" s="53">
        <f>SUM(K38:P38)</f>
        <v>0</v>
      </c>
      <c r="R38" s="54">
        <f>Q38+J38</f>
        <v>0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/>
      <c r="E39" s="59"/>
      <c r="F39" s="59"/>
      <c r="G39" s="59"/>
      <c r="H39" s="67"/>
      <c r="I39" s="58"/>
      <c r="J39" s="53">
        <f>SUM(D39:I39)</f>
        <v>0</v>
      </c>
      <c r="K39" s="58"/>
      <c r="L39" s="59"/>
      <c r="M39" s="59"/>
      <c r="N39" s="59"/>
      <c r="O39" s="59"/>
      <c r="P39" s="58"/>
      <c r="Q39" s="53">
        <f>SUM(K39:P39)</f>
        <v>0</v>
      </c>
      <c r="R39" s="54">
        <f>Q39+J39</f>
        <v>0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11" ref="D40:Q40">IF(D38=0,,D39/D38*1000)</f>
        <v>0</v>
      </c>
      <c r="E40" s="70">
        <f t="shared" si="11"/>
        <v>0</v>
      </c>
      <c r="F40" s="70">
        <f t="shared" si="11"/>
        <v>0</v>
      </c>
      <c r="G40" s="70">
        <f t="shared" si="11"/>
        <v>0</v>
      </c>
      <c r="H40" s="71">
        <f t="shared" si="11"/>
        <v>0</v>
      </c>
      <c r="I40" s="74">
        <f t="shared" si="11"/>
        <v>0</v>
      </c>
      <c r="J40" s="75">
        <f t="shared" si="11"/>
        <v>0</v>
      </c>
      <c r="K40" s="74">
        <f t="shared" si="11"/>
        <v>0</v>
      </c>
      <c r="L40" s="70">
        <f t="shared" si="11"/>
        <v>0</v>
      </c>
      <c r="M40" s="70">
        <f t="shared" si="11"/>
        <v>0</v>
      </c>
      <c r="N40" s="70">
        <f t="shared" si="11"/>
        <v>0</v>
      </c>
      <c r="O40" s="70">
        <f t="shared" si="11"/>
        <v>0</v>
      </c>
      <c r="P40" s="74">
        <f t="shared" si="11"/>
        <v>0</v>
      </c>
      <c r="Q40" s="75">
        <f t="shared" si="11"/>
        <v>0</v>
      </c>
      <c r="R40" s="77">
        <f>IF(R38=0,,(R39/R38)*1000)</f>
        <v>0</v>
      </c>
      <c r="S40" s="41"/>
    </row>
    <row r="41" spans="1:19" s="36" customFormat="1" ht="18" customHeight="1">
      <c r="A41" s="163" t="s">
        <v>7</v>
      </c>
      <c r="B41" s="37" t="s">
        <v>26</v>
      </c>
      <c r="C41" s="38" t="s">
        <v>4</v>
      </c>
      <c r="D41" s="61">
        <f aca="true" t="shared" si="12" ref="D41:M41">D5+D8+D11+D14+D17+D20+D23+D26+D29+D32+D35+D38</f>
        <v>0</v>
      </c>
      <c r="E41" s="59">
        <f t="shared" si="12"/>
        <v>0</v>
      </c>
      <c r="F41" s="59">
        <f t="shared" si="12"/>
        <v>0</v>
      </c>
      <c r="G41" s="59">
        <f t="shared" si="12"/>
        <v>0</v>
      </c>
      <c r="H41" s="59">
        <f t="shared" si="12"/>
        <v>0</v>
      </c>
      <c r="I41" s="58">
        <f t="shared" si="12"/>
        <v>0</v>
      </c>
      <c r="J41" s="53">
        <f t="shared" si="12"/>
        <v>0</v>
      </c>
      <c r="K41" s="58">
        <f t="shared" si="12"/>
        <v>0</v>
      </c>
      <c r="L41" s="59">
        <f t="shared" si="12"/>
        <v>0</v>
      </c>
      <c r="M41" s="59">
        <f t="shared" si="12"/>
        <v>0</v>
      </c>
      <c r="N41" s="59">
        <f>N5+N8+N11+N14+N17+N20+N23+N26+N29+N32+N35+N38</f>
        <v>0</v>
      </c>
      <c r="O41" s="59">
        <f aca="true" t="shared" si="13" ref="N41:P42">O5+O8+O11+O14+O17+O20+O23+O26+O29+O32+O35+O38</f>
        <v>0</v>
      </c>
      <c r="P41" s="58">
        <f t="shared" si="13"/>
        <v>0</v>
      </c>
      <c r="Q41" s="53">
        <f>SUM(K41:P41)</f>
        <v>0</v>
      </c>
      <c r="R41" s="54">
        <f>Q41+J41</f>
        <v>0</v>
      </c>
      <c r="S41" s="39"/>
    </row>
    <row r="42" spans="1:19" s="36" customFormat="1" ht="18" customHeight="1">
      <c r="A42" s="164"/>
      <c r="B42" s="37" t="s">
        <v>28</v>
      </c>
      <c r="C42" s="38" t="s">
        <v>5</v>
      </c>
      <c r="D42" s="61">
        <f aca="true" t="shared" si="14" ref="D42:M42">D6+D9+D12+D15+D18+D21+D24+D27+D30+D33+D36+D39</f>
        <v>0</v>
      </c>
      <c r="E42" s="59">
        <f t="shared" si="14"/>
        <v>0</v>
      </c>
      <c r="F42" s="59">
        <f t="shared" si="14"/>
        <v>0</v>
      </c>
      <c r="G42" s="59">
        <f t="shared" si="14"/>
        <v>0</v>
      </c>
      <c r="H42" s="67">
        <f t="shared" si="14"/>
        <v>0</v>
      </c>
      <c r="I42" s="68">
        <f t="shared" si="14"/>
        <v>0</v>
      </c>
      <c r="J42" s="57">
        <f t="shared" si="14"/>
        <v>0</v>
      </c>
      <c r="K42" s="68">
        <f t="shared" si="14"/>
        <v>0</v>
      </c>
      <c r="L42" s="59">
        <f t="shared" si="14"/>
        <v>0</v>
      </c>
      <c r="M42" s="59">
        <f t="shared" si="14"/>
        <v>0</v>
      </c>
      <c r="N42" s="59">
        <f t="shared" si="13"/>
        <v>0</v>
      </c>
      <c r="O42" s="59">
        <f t="shared" si="13"/>
        <v>0</v>
      </c>
      <c r="P42" s="58">
        <f t="shared" si="13"/>
        <v>0</v>
      </c>
      <c r="Q42" s="57">
        <f>SUM(K42:P42)</f>
        <v>0</v>
      </c>
      <c r="R42" s="60">
        <f>Q42+J42</f>
        <v>0</v>
      </c>
      <c r="S42" s="35"/>
    </row>
    <row r="43" spans="1:19" s="36" customFormat="1" ht="18" customHeight="1" thickBot="1">
      <c r="A43" s="170"/>
      <c r="B43" s="18" t="s">
        <v>30</v>
      </c>
      <c r="C43" s="40" t="s">
        <v>6</v>
      </c>
      <c r="D43" s="69">
        <f aca="true" t="shared" si="15" ref="D43:Q43">IF(D41=0,,D42/D41*1000)</f>
        <v>0</v>
      </c>
      <c r="E43" s="70">
        <f t="shared" si="15"/>
        <v>0</v>
      </c>
      <c r="F43" s="70">
        <f t="shared" si="15"/>
        <v>0</v>
      </c>
      <c r="G43" s="70">
        <f t="shared" si="15"/>
        <v>0</v>
      </c>
      <c r="H43" s="71">
        <f t="shared" si="15"/>
        <v>0</v>
      </c>
      <c r="I43" s="72">
        <f t="shared" si="15"/>
        <v>0</v>
      </c>
      <c r="J43" s="73">
        <f t="shared" si="15"/>
        <v>0</v>
      </c>
      <c r="K43" s="72">
        <f t="shared" si="15"/>
        <v>0</v>
      </c>
      <c r="L43" s="70">
        <f t="shared" si="15"/>
        <v>0</v>
      </c>
      <c r="M43" s="70">
        <f t="shared" si="15"/>
        <v>0</v>
      </c>
      <c r="N43" s="70">
        <f t="shared" si="15"/>
        <v>0</v>
      </c>
      <c r="O43" s="70">
        <f t="shared" si="15"/>
        <v>0</v>
      </c>
      <c r="P43" s="74">
        <f t="shared" si="15"/>
        <v>0</v>
      </c>
      <c r="Q43" s="73">
        <f t="shared" si="15"/>
        <v>0</v>
      </c>
      <c r="R43" s="76">
        <f>IF(R41=0,,(R42/R41)*1000)</f>
        <v>0</v>
      </c>
      <c r="S43" s="41"/>
    </row>
    <row r="44" spans="1:19" s="36" customFormat="1" ht="24" customHeight="1" thickBot="1">
      <c r="A44" s="171" t="s">
        <v>23</v>
      </c>
      <c r="B44" s="172"/>
      <c r="C44" s="173"/>
      <c r="D44" s="120">
        <f>'総合計'!D44</f>
        <v>100.64</v>
      </c>
      <c r="E44" s="121">
        <f>'総合計'!E44</f>
        <v>103.96</v>
      </c>
      <c r="F44" s="121">
        <f>'総合計'!F44</f>
        <v>105.13</v>
      </c>
      <c r="G44" s="121">
        <f>'総合計'!G44</f>
        <v>106.96</v>
      </c>
      <c r="H44" s="121">
        <f>'総合計'!H44</f>
        <v>108.2</v>
      </c>
      <c r="I44" s="119">
        <f>'総合計'!I44</f>
        <v>108.4</v>
      </c>
      <c r="J44" s="122">
        <f>'総合計'!J44</f>
        <v>105.36926036713726</v>
      </c>
      <c r="K44" s="119">
        <f>'総合計'!K44</f>
        <v>103.88</v>
      </c>
      <c r="L44" s="123">
        <f>'総合計'!L44</f>
        <v>97.94</v>
      </c>
      <c r="M44" s="123">
        <f>'総合計'!M44</f>
        <v>93.96</v>
      </c>
      <c r="N44" s="123">
        <f>'総合計'!N44</f>
        <v>90.67</v>
      </c>
      <c r="O44" s="121">
        <f>'総合計'!O44</f>
        <v>90</v>
      </c>
      <c r="P44" s="124">
        <f>'総合計'!P44</f>
        <v>96.32</v>
      </c>
      <c r="Q44" s="125">
        <f>'総合計'!Q44</f>
        <v>95.8220700722506</v>
      </c>
      <c r="R44" s="126">
        <f>'総合計'!R44</f>
        <v>100.33577597548404</v>
      </c>
      <c r="S44" s="35"/>
    </row>
    <row r="45" spans="1:4" ht="16.5" customHeight="1">
      <c r="A45" s="116" t="str">
        <f>'P一般'!A45</f>
        <v>※数値はすべて確定値</v>
      </c>
      <c r="D45" s="47"/>
    </row>
  </sheetData>
  <mergeCells count="15">
    <mergeCell ref="D2:P2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5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9" width="11.7109375" style="0" customWidth="1"/>
  </cols>
  <sheetData>
    <row r="2" spans="1:16" ht="27" customHeight="1">
      <c r="A2" s="15" t="s">
        <v>70</v>
      </c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32" t="s">
        <v>7</v>
      </c>
      <c r="B3" s="3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7">
        <f>'P一般'!R3</f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>
        <f>'P一般'!D5+'P原料'!D5</f>
        <v>327116</v>
      </c>
      <c r="E5" s="51">
        <f>'P一般'!E5+'P原料'!E5</f>
        <v>316426</v>
      </c>
      <c r="F5" s="51">
        <f>'P一般'!F5+'P原料'!F5</f>
        <v>237152</v>
      </c>
      <c r="G5" s="51">
        <f>'P一般'!G5+'P原料'!G5</f>
        <v>281695</v>
      </c>
      <c r="H5" s="51">
        <f>'P一般'!H5+'P原料'!H5</f>
        <v>116530</v>
      </c>
      <c r="I5" s="52">
        <f>'P一般'!I5+'P原料'!I5</f>
        <v>167354</v>
      </c>
      <c r="J5" s="53">
        <f>'P一般'!J5</f>
        <v>1446273</v>
      </c>
      <c r="K5" s="52">
        <f>'P一般'!K5+'P原料'!K5</f>
        <v>348103</v>
      </c>
      <c r="L5" s="51">
        <f>'P一般'!L5+'P原料'!L5</f>
        <v>168839</v>
      </c>
      <c r="M5" s="55">
        <f>'P一般'!M5+'P原料'!M5</f>
        <v>214568</v>
      </c>
      <c r="N5" s="51">
        <f>'P一般'!N5+'P原料'!N5</f>
        <v>322457</v>
      </c>
      <c r="O5" s="51">
        <f>'P一般'!O5+'P原料'!O5</f>
        <v>190590</v>
      </c>
      <c r="P5" s="52">
        <f>'P一般'!P5+'P原料'!P5</f>
        <v>235616</v>
      </c>
      <c r="Q5" s="57">
        <f>'P一般'!Q5</f>
        <v>1480173</v>
      </c>
      <c r="R5" s="60">
        <f>'P一般'!R5</f>
        <v>2926446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>
        <f>'P一般'!D6+'P原料'!D6</f>
        <v>28159615</v>
      </c>
      <c r="E6" s="51">
        <f>'P一般'!E6+'P原料'!E6</f>
        <v>28156682</v>
      </c>
      <c r="F6" s="51">
        <f>'P一般'!F6+'P原料'!F6</f>
        <v>22117439</v>
      </c>
      <c r="G6" s="51">
        <f>'P一般'!G6+'P原料'!G6</f>
        <v>28096473</v>
      </c>
      <c r="H6" s="51">
        <f>'P一般'!H6+'P原料'!H6</f>
        <v>11588229</v>
      </c>
      <c r="I6" s="56">
        <f>'P一般'!I6+'P原料'!I6</f>
        <v>15938275</v>
      </c>
      <c r="J6" s="57">
        <f>'P一般'!J6</f>
        <v>134056713</v>
      </c>
      <c r="K6" s="58">
        <f>'P一般'!K6+'P原料'!K6</f>
        <v>30687039</v>
      </c>
      <c r="L6" s="59">
        <f>'P一般'!L6+'P原料'!L6</f>
        <v>12859244</v>
      </c>
      <c r="M6" s="67">
        <f>'P一般'!M6+'P原料'!M6</f>
        <v>10315213</v>
      </c>
      <c r="N6" s="59">
        <f>'P一般'!N6+'P原料'!N6</f>
        <v>12272601</v>
      </c>
      <c r="O6" s="59">
        <f>'P一般'!O6+'P原料'!O6</f>
        <v>7346118</v>
      </c>
      <c r="P6" s="58">
        <f>'P一般'!P6+'P原料'!P6</f>
        <v>11445455</v>
      </c>
      <c r="Q6" s="57">
        <f>'P一般'!Q6</f>
        <v>84925670</v>
      </c>
      <c r="R6" s="60">
        <f>'P一般'!R6</f>
        <v>218982383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I7">IF(D5=0,,D6/D5*1000)</f>
        <v>86084.49296274105</v>
      </c>
      <c r="E7" s="70">
        <f t="shared" si="0"/>
        <v>88983.46532838642</v>
      </c>
      <c r="F7" s="70">
        <f t="shared" si="0"/>
        <v>93262.71336526785</v>
      </c>
      <c r="G7" s="70">
        <f t="shared" si="0"/>
        <v>99740.75862191377</v>
      </c>
      <c r="H7" s="70">
        <f t="shared" si="0"/>
        <v>99444.1688835493</v>
      </c>
      <c r="I7" s="72">
        <f t="shared" si="0"/>
        <v>95236.89305304924</v>
      </c>
      <c r="J7" s="73">
        <f>(J6/J5)*1000</f>
        <v>92691.15374483241</v>
      </c>
      <c r="K7" s="74">
        <f aca="true" t="shared" si="1" ref="K7:P7">IF(K5=0,,K6/K5*1000)</f>
        <v>88155.05468209121</v>
      </c>
      <c r="L7" s="70">
        <f t="shared" si="1"/>
        <v>76162.75860435088</v>
      </c>
      <c r="M7" s="71">
        <f t="shared" si="1"/>
        <v>48074.33074829425</v>
      </c>
      <c r="N7" s="70">
        <f t="shared" si="1"/>
        <v>38059.651364367965</v>
      </c>
      <c r="O7" s="70">
        <f t="shared" si="1"/>
        <v>38544.089406579566</v>
      </c>
      <c r="P7" s="74">
        <f t="shared" si="1"/>
        <v>48576.73078228983</v>
      </c>
      <c r="Q7" s="73">
        <f>IF(Q5=0,,Q6/Q5*1000)</f>
        <v>57375.50272839729</v>
      </c>
      <c r="R7" s="76">
        <f>IF(R5=0,,R6/R5*1000)</f>
        <v>74828.77968703334</v>
      </c>
      <c r="S7" s="42">
        <f>IF(S5=0,"",(S6/S5)*1000)</f>
      </c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50">
        <f>'P一般'!D8+'P原料'!D8</f>
        <v>122715</v>
      </c>
      <c r="E8" s="51">
        <f>'P一般'!E8+'P原料'!E8</f>
        <v>77582</v>
      </c>
      <c r="F8" s="51">
        <f>'P一般'!F8+'P原料'!F8</f>
        <v>65753</v>
      </c>
      <c r="G8" s="51">
        <f>'P一般'!G8+'P原料'!G8</f>
        <v>32704</v>
      </c>
      <c r="H8" s="51">
        <f>'P一般'!H8+'P原料'!H8</f>
        <v>125671</v>
      </c>
      <c r="I8" s="52">
        <f>'P一般'!I8+'P原料'!I8</f>
        <v>96074</v>
      </c>
      <c r="J8" s="53">
        <f>'P一般'!J8</f>
        <v>520499</v>
      </c>
      <c r="K8" s="52">
        <f>'P一般'!K8+'P原料'!K8</f>
        <v>78131</v>
      </c>
      <c r="L8" s="51">
        <f>'P一般'!L8+'P原料'!L8</f>
        <v>69081</v>
      </c>
      <c r="M8" s="51">
        <f>'P一般'!M8+'P原料'!M8</f>
        <v>149357</v>
      </c>
      <c r="N8" s="51">
        <f>'P一般'!N8+'P原料'!N8</f>
        <v>82276</v>
      </c>
      <c r="O8" s="51">
        <f>'P一般'!O8+'P原料'!O8</f>
        <v>103689</v>
      </c>
      <c r="P8" s="52">
        <f>'P一般'!P8+'P原料'!P8</f>
        <v>100840</v>
      </c>
      <c r="Q8" s="53">
        <f>'P一般'!Q8</f>
        <v>583374</v>
      </c>
      <c r="R8" s="54">
        <f>'P一般'!R8</f>
        <v>1103873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50">
        <f>'P一般'!D9+'P原料'!D9</f>
        <v>10488124</v>
      </c>
      <c r="E9" s="51">
        <f>'P一般'!E9+'P原料'!E9</f>
        <v>6792650</v>
      </c>
      <c r="F9" s="51">
        <f>'P一般'!F9+'P原料'!F9</f>
        <v>6068359</v>
      </c>
      <c r="G9" s="51">
        <f>'P一般'!G9+'P原料'!G9</f>
        <v>3306459</v>
      </c>
      <c r="H9" s="51">
        <f>'P一般'!H9+'P原料'!H9</f>
        <v>12804290</v>
      </c>
      <c r="I9" s="56">
        <f>'P一般'!I9+'P原料'!I9</f>
        <v>9438425</v>
      </c>
      <c r="J9" s="57">
        <f>'P一般'!J9</f>
        <v>48898307</v>
      </c>
      <c r="K9" s="58">
        <f>'P一般'!K9+'P原料'!K9</f>
        <v>6943456</v>
      </c>
      <c r="L9" s="59">
        <f>'P一般'!L9+'P原料'!L9</f>
        <v>5132290</v>
      </c>
      <c r="M9" s="59">
        <f>'P一般'!M9+'P原料'!M9</f>
        <v>6374107</v>
      </c>
      <c r="N9" s="59">
        <f>'P一般'!N9+'P原料'!N9</f>
        <v>3237245</v>
      </c>
      <c r="O9" s="67">
        <f>'P一般'!O9+'P原料'!O9</f>
        <v>3983639</v>
      </c>
      <c r="P9" s="58">
        <f>'P一般'!P9+'P原料'!P9</f>
        <v>4765883</v>
      </c>
      <c r="Q9" s="53">
        <f>'P一般'!Q9</f>
        <v>30436620</v>
      </c>
      <c r="R9" s="60">
        <f>'P一般'!R9</f>
        <v>79334927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2" ref="D10:J10">IF(D8=0,,D9/D8*1000)</f>
        <v>85467.33488163631</v>
      </c>
      <c r="E10" s="70">
        <f t="shared" si="2"/>
        <v>87554.4585084169</v>
      </c>
      <c r="F10" s="70">
        <f t="shared" si="2"/>
        <v>92290.22249935365</v>
      </c>
      <c r="G10" s="70">
        <f t="shared" si="2"/>
        <v>101102.58683953033</v>
      </c>
      <c r="H10" s="70">
        <f t="shared" si="2"/>
        <v>101887.38849853983</v>
      </c>
      <c r="I10" s="72">
        <f t="shared" si="2"/>
        <v>98241.19949205821</v>
      </c>
      <c r="J10" s="73">
        <f t="shared" si="2"/>
        <v>93945.05464948059</v>
      </c>
      <c r="K10" s="74">
        <f aca="true" t="shared" si="3" ref="K10:R10">IF(K8=0,,K9/K8*1000)</f>
        <v>88869.41162918688</v>
      </c>
      <c r="L10" s="70">
        <f t="shared" si="3"/>
        <v>74293.80003184667</v>
      </c>
      <c r="M10" s="70">
        <f t="shared" si="3"/>
        <v>42676.98869152433</v>
      </c>
      <c r="N10" s="70">
        <f t="shared" si="3"/>
        <v>39346.16413048763</v>
      </c>
      <c r="O10" s="71">
        <f t="shared" si="3"/>
        <v>38419.10906653551</v>
      </c>
      <c r="P10" s="74">
        <f t="shared" si="3"/>
        <v>47261.83062276874</v>
      </c>
      <c r="Q10" s="75">
        <f t="shared" si="3"/>
        <v>52173.42562404221</v>
      </c>
      <c r="R10" s="76">
        <f t="shared" si="3"/>
        <v>71869.61452993234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>
        <f>'P一般'!D11+'P原料'!D11</f>
        <v>42400</v>
      </c>
      <c r="E11" s="51">
        <f>'P一般'!E11+'P原料'!E11</f>
        <v>88183</v>
      </c>
      <c r="F11" s="51">
        <f>'P一般'!F11+'P原料'!F11</f>
        <v>11014</v>
      </c>
      <c r="G11" s="51">
        <f>'P一般'!G11+'P原料'!G11</f>
        <v>55763</v>
      </c>
      <c r="H11" s="51">
        <f>'P一般'!H11+'P原料'!H11</f>
        <v>0</v>
      </c>
      <c r="I11" s="52">
        <f>'P一般'!I11+'P原料'!I11</f>
        <v>23820</v>
      </c>
      <c r="J11" s="53">
        <f>'P一般'!J11</f>
        <v>221180</v>
      </c>
      <c r="K11" s="52">
        <f>'P一般'!K11+'P原料'!K11</f>
        <v>54025</v>
      </c>
      <c r="L11" s="51">
        <f>'P一般'!L11+'P原料'!L11</f>
        <v>11578</v>
      </c>
      <c r="M11" s="51">
        <f>'P一般'!M11+'P原料'!M11</f>
        <v>39319</v>
      </c>
      <c r="N11" s="51">
        <f>'P一般'!N11+'P原料'!N11</f>
        <v>16501</v>
      </c>
      <c r="O11" s="51">
        <f>'P一般'!O11+'P原料'!O11</f>
        <v>0</v>
      </c>
      <c r="P11" s="52">
        <f>'P一般'!P11+'P原料'!P11</f>
        <v>57788</v>
      </c>
      <c r="Q11" s="53">
        <f>'P一般'!Q11</f>
        <v>179211</v>
      </c>
      <c r="R11" s="54">
        <f>'P一般'!R11</f>
        <v>400391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>
        <f>'P一般'!D12+'P原料'!D12</f>
        <v>3611049</v>
      </c>
      <c r="E12" s="51">
        <f>'P一般'!E12+'P原料'!E12</f>
        <v>7771083</v>
      </c>
      <c r="F12" s="51">
        <f>'P一般'!F12+'P原料'!F12</f>
        <v>1028208</v>
      </c>
      <c r="G12" s="51">
        <f>'P一般'!G12+'P原料'!G12</f>
        <v>5608387</v>
      </c>
      <c r="H12" s="51">
        <f>'P一般'!H12+'P原料'!H12</f>
        <v>0</v>
      </c>
      <c r="I12" s="52">
        <f>'P一般'!I12+'P原料'!I12</f>
        <v>2362841</v>
      </c>
      <c r="J12" s="53">
        <f>'P一般'!J12</f>
        <v>20381568</v>
      </c>
      <c r="K12" s="58">
        <f>'P一般'!K12+'P原料'!K12</f>
        <v>4702508</v>
      </c>
      <c r="L12" s="59">
        <f>'P一般'!L12+'P原料'!L12</f>
        <v>925692</v>
      </c>
      <c r="M12" s="59">
        <f>'P一般'!M12+'P原料'!M12</f>
        <v>2148345</v>
      </c>
      <c r="N12" s="59">
        <f>'P一般'!N12+'P原料'!N12</f>
        <v>1234918</v>
      </c>
      <c r="O12" s="59">
        <f>'P一般'!O12+'P原料'!O12</f>
        <v>0</v>
      </c>
      <c r="P12" s="58">
        <f>'P一般'!P12+'P原料'!P12</f>
        <v>2626761</v>
      </c>
      <c r="Q12" s="53">
        <f>'P一般'!Q12</f>
        <v>11638224</v>
      </c>
      <c r="R12" s="54">
        <f>'P一般'!R12</f>
        <v>32019792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4" ref="D13:J13">IF(D11=0,,D12/D11*1000)</f>
        <v>85166.25</v>
      </c>
      <c r="E13" s="70">
        <f t="shared" si="4"/>
        <v>88124.50245512172</v>
      </c>
      <c r="F13" s="70">
        <f t="shared" si="4"/>
        <v>93354.63954966406</v>
      </c>
      <c r="G13" s="70">
        <f t="shared" si="4"/>
        <v>100575.41739146029</v>
      </c>
      <c r="H13" s="70">
        <f t="shared" si="4"/>
        <v>0</v>
      </c>
      <c r="I13" s="74">
        <f t="shared" si="4"/>
        <v>99195.67590260286</v>
      </c>
      <c r="J13" s="75">
        <f t="shared" si="4"/>
        <v>92149.23591644815</v>
      </c>
      <c r="K13" s="74">
        <f aca="true" t="shared" si="5" ref="K13:P13">IF(K11=0,,K12/K11*1000)</f>
        <v>87043.1837112448</v>
      </c>
      <c r="L13" s="70">
        <f t="shared" si="5"/>
        <v>79952.66885472448</v>
      </c>
      <c r="M13" s="70">
        <f t="shared" si="5"/>
        <v>54638.85144586587</v>
      </c>
      <c r="N13" s="70">
        <f t="shared" si="5"/>
        <v>74838.97945579057</v>
      </c>
      <c r="O13" s="70">
        <f t="shared" si="5"/>
        <v>0</v>
      </c>
      <c r="P13" s="74">
        <f t="shared" si="5"/>
        <v>45455.12909254516</v>
      </c>
      <c r="Q13" s="75">
        <f>IF(Q11=0,,Q12/Q11*1000)</f>
        <v>64941.46006662537</v>
      </c>
      <c r="R13" s="77">
        <f>IF(R11=0,,R12/R11*1000)</f>
        <v>79971.30804638467</v>
      </c>
      <c r="S13" s="42">
        <f>IF(S11=0,"",(S12/S11)*1000)</f>
      </c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>
        <f>'P一般'!D14+'P原料'!D14</f>
        <v>0</v>
      </c>
      <c r="E14" s="51">
        <f>'P一般'!E14+'P原料'!E14</f>
        <v>10005</v>
      </c>
      <c r="F14" s="51">
        <f>'P一般'!F14+'P原料'!F14</f>
        <v>0</v>
      </c>
      <c r="G14" s="51">
        <f>'P一般'!G14+'P原料'!G14</f>
        <v>0</v>
      </c>
      <c r="H14" s="51">
        <f>'P一般'!H14+'P原料'!H14</f>
        <v>0</v>
      </c>
      <c r="I14" s="52">
        <f>'P一般'!I14+'P原料'!I14</f>
        <v>0</v>
      </c>
      <c r="J14" s="53">
        <f>'P一般'!J14</f>
        <v>10005</v>
      </c>
      <c r="K14" s="52">
        <f>'P一般'!K14+'P原料'!K14</f>
        <v>9117</v>
      </c>
      <c r="L14" s="51">
        <f>'P一般'!L14+'P原料'!L14</f>
        <v>0</v>
      </c>
      <c r="M14" s="51">
        <f>'P一般'!M14+'P原料'!M14</f>
        <v>0</v>
      </c>
      <c r="N14" s="51">
        <f>'P一般'!N14+'P原料'!N14</f>
        <v>0</v>
      </c>
      <c r="O14" s="51">
        <f>'P一般'!O14+'P原料'!O14</f>
        <v>0</v>
      </c>
      <c r="P14" s="52">
        <f>'P一般'!P14+'P原料'!P14</f>
        <v>12057</v>
      </c>
      <c r="Q14" s="53">
        <f>'P一般'!Q14</f>
        <v>21174</v>
      </c>
      <c r="R14" s="54">
        <f>'P一般'!R14</f>
        <v>31179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>
        <f>'P一般'!D15+'P原料'!D15</f>
        <v>0</v>
      </c>
      <c r="E15" s="51">
        <f>'P一般'!E15+'P原料'!E15</f>
        <v>874595</v>
      </c>
      <c r="F15" s="51">
        <f>'P一般'!F15+'P原料'!F15</f>
        <v>0</v>
      </c>
      <c r="G15" s="51">
        <f>'P一般'!G15+'P原料'!G15</f>
        <v>0</v>
      </c>
      <c r="H15" s="51">
        <f>'P一般'!H15+'P原料'!H15</f>
        <v>0</v>
      </c>
      <c r="I15" s="52">
        <f>'P一般'!I15+'P原料'!I15</f>
        <v>0</v>
      </c>
      <c r="J15" s="53">
        <f>'P一般'!J15</f>
        <v>874595</v>
      </c>
      <c r="K15" s="58">
        <f>'P一般'!K15+'P原料'!K15</f>
        <v>885009</v>
      </c>
      <c r="L15" s="59">
        <f>'P一般'!L15+'P原料'!L15</f>
        <v>0</v>
      </c>
      <c r="M15" s="59">
        <f>'P一般'!M15+'P原料'!M15</f>
        <v>0</v>
      </c>
      <c r="N15" s="59">
        <f>'P一般'!N15+'P原料'!N15</f>
        <v>0</v>
      </c>
      <c r="O15" s="59">
        <f>'P一般'!O15+'P原料'!O15</f>
        <v>0</v>
      </c>
      <c r="P15" s="58">
        <f>'P一般'!P15+'P原料'!P15</f>
        <v>607645</v>
      </c>
      <c r="Q15" s="53">
        <f>'P一般'!Q15</f>
        <v>1492654</v>
      </c>
      <c r="R15" s="54">
        <f>'P一般'!R15</f>
        <v>2367249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 aca="true" t="shared" si="6" ref="D16:J16">IF(D14=0,,D15/D14*1000)</f>
        <v>0</v>
      </c>
      <c r="E16" s="70">
        <f t="shared" si="6"/>
        <v>87415.79210394803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4">
        <f t="shared" si="6"/>
        <v>0</v>
      </c>
      <c r="J16" s="75">
        <f t="shared" si="6"/>
        <v>87415.79210394803</v>
      </c>
      <c r="K16" s="74">
        <f aca="true" t="shared" si="7" ref="K16:P16">IF(K14=0,,K15/K14*1000)</f>
        <v>97072.39223428759</v>
      </c>
      <c r="L16" s="70">
        <f t="shared" si="7"/>
        <v>0</v>
      </c>
      <c r="M16" s="70">
        <f t="shared" si="7"/>
        <v>0</v>
      </c>
      <c r="N16" s="70">
        <f t="shared" si="7"/>
        <v>0</v>
      </c>
      <c r="O16" s="70">
        <f t="shared" si="7"/>
        <v>0</v>
      </c>
      <c r="P16" s="74">
        <f t="shared" si="7"/>
        <v>50397.694285477315</v>
      </c>
      <c r="Q16" s="75">
        <f>IF(Q14=0,,Q15/Q14*1000)</f>
        <v>70494.66326626996</v>
      </c>
      <c r="R16" s="77">
        <f>IF(R14=0,,R15/R14*1000)</f>
        <v>75924.46839218705</v>
      </c>
      <c r="S16" s="41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>
        <f>'P一般'!D17+'P原料'!D17</f>
        <v>113758</v>
      </c>
      <c r="E17" s="51">
        <f>'P一般'!E17+'P原料'!E17</f>
        <v>157335</v>
      </c>
      <c r="F17" s="51">
        <f>'P一般'!F17+'P原料'!F17</f>
        <v>151185</v>
      </c>
      <c r="G17" s="51">
        <f>'P一般'!G17+'P原料'!G17</f>
        <v>168446</v>
      </c>
      <c r="H17" s="51">
        <f>'P一般'!H17+'P原料'!H17</f>
        <v>157856</v>
      </c>
      <c r="I17" s="52">
        <f>'P一般'!I17+'P原料'!I17</f>
        <v>134623</v>
      </c>
      <c r="J17" s="53">
        <f>'P一般'!J17</f>
        <v>883203</v>
      </c>
      <c r="K17" s="52">
        <f>'P一般'!K17+'P原料'!K17</f>
        <v>222044</v>
      </c>
      <c r="L17" s="51">
        <f>'P一般'!L17+'P原料'!L17</f>
        <v>233281</v>
      </c>
      <c r="M17" s="51">
        <f>'P一般'!M17+'P原料'!M17</f>
        <v>147797</v>
      </c>
      <c r="N17" s="51">
        <f>'P一般'!N17+'P原料'!N17</f>
        <v>153482</v>
      </c>
      <c r="O17" s="51">
        <f>'P一般'!O17+'P原料'!O17</f>
        <v>265495</v>
      </c>
      <c r="P17" s="52">
        <f>'P一般'!P17+'P原料'!P17</f>
        <v>178228</v>
      </c>
      <c r="Q17" s="53">
        <f>'P一般'!Q17</f>
        <v>1200327</v>
      </c>
      <c r="R17" s="54">
        <f>'P一般'!R17</f>
        <v>2083530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>
        <f>'P一般'!D18+'P原料'!D18</f>
        <v>9789383</v>
      </c>
      <c r="E18" s="51">
        <f>'P一般'!E18+'P原料'!E18</f>
        <v>13899991</v>
      </c>
      <c r="F18" s="51">
        <f>'P一般'!F18+'P原料'!F18</f>
        <v>13973684</v>
      </c>
      <c r="G18" s="51">
        <f>'P一般'!G18+'P原料'!G18</f>
        <v>17188283</v>
      </c>
      <c r="H18" s="51">
        <f>'P一般'!H18+'P原料'!H18</f>
        <v>16125353</v>
      </c>
      <c r="I18" s="52">
        <f>'P一般'!I18+'P原料'!I18</f>
        <v>12858218</v>
      </c>
      <c r="J18" s="53">
        <f>'P一般'!J18</f>
        <v>83834912</v>
      </c>
      <c r="K18" s="58">
        <f>'P一般'!K18+'P原料'!K18</f>
        <v>19207389</v>
      </c>
      <c r="L18" s="59">
        <f>'P一般'!L18+'P原料'!L18</f>
        <v>15658429</v>
      </c>
      <c r="M18" s="59">
        <f>'P一般'!M18+'P原料'!M18</f>
        <v>8049815</v>
      </c>
      <c r="N18" s="67">
        <f>'P一般'!N18+'P原料'!N18</f>
        <v>5356295</v>
      </c>
      <c r="O18" s="59">
        <f>'P一般'!O18+'P原料'!O18</f>
        <v>10697431</v>
      </c>
      <c r="P18" s="58">
        <f>'P一般'!P18+'P原料'!P18</f>
        <v>8984995</v>
      </c>
      <c r="Q18" s="57">
        <f>'P一般'!Q18</f>
        <v>67954354</v>
      </c>
      <c r="R18" s="60">
        <f>'P一般'!R18</f>
        <v>151789266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8" ref="D19:I19">IF(D17=0,,D18/D17*1000)</f>
        <v>86054.45770846886</v>
      </c>
      <c r="E19" s="70">
        <f t="shared" si="8"/>
        <v>88346.46455016366</v>
      </c>
      <c r="F19" s="70">
        <f t="shared" si="8"/>
        <v>92427.71438965506</v>
      </c>
      <c r="G19" s="70">
        <f t="shared" si="8"/>
        <v>102040.31559075312</v>
      </c>
      <c r="H19" s="70">
        <f t="shared" si="8"/>
        <v>102152.29703020475</v>
      </c>
      <c r="I19" s="74">
        <f t="shared" si="8"/>
        <v>95512.78756230361</v>
      </c>
      <c r="J19" s="75">
        <f>IF(J17=0,,J18/J17*1000)</f>
        <v>94921.45293890532</v>
      </c>
      <c r="K19" s="74">
        <f aca="true" t="shared" si="9" ref="K19:R19">IF(K17=0,,K18/K17*1000)</f>
        <v>86502.6256057358</v>
      </c>
      <c r="L19" s="70">
        <f t="shared" si="9"/>
        <v>67122.60749911051</v>
      </c>
      <c r="M19" s="70">
        <f t="shared" si="9"/>
        <v>54465.34774048188</v>
      </c>
      <c r="N19" s="71">
        <f t="shared" si="9"/>
        <v>34898.52230228952</v>
      </c>
      <c r="O19" s="70">
        <f t="shared" si="9"/>
        <v>40292.400986835906</v>
      </c>
      <c r="P19" s="74">
        <f t="shared" si="9"/>
        <v>50412.926139551586</v>
      </c>
      <c r="Q19" s="73">
        <f t="shared" si="9"/>
        <v>56613.20123599653</v>
      </c>
      <c r="R19" s="76">
        <f t="shared" si="9"/>
        <v>72851.97045398914</v>
      </c>
      <c r="S19" s="41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>
        <f>'P一般'!D20+'P原料'!D20</f>
        <v>123300</v>
      </c>
      <c r="E20" s="51">
        <f>'P一般'!E20+'P原料'!E20</f>
        <v>159503</v>
      </c>
      <c r="F20" s="51">
        <f>'P一般'!F20+'P原料'!F20</f>
        <v>144838</v>
      </c>
      <c r="G20" s="51">
        <f>'P一般'!G20+'P原料'!G20</f>
        <v>137468</v>
      </c>
      <c r="H20" s="51">
        <f>'P一般'!H20+'P原料'!H20</f>
        <v>120311</v>
      </c>
      <c r="I20" s="52">
        <f>'P一般'!I20+'P原料'!I20</f>
        <v>169026</v>
      </c>
      <c r="J20" s="53">
        <f>'P一般'!J20</f>
        <v>854446</v>
      </c>
      <c r="K20" s="52">
        <f>'P一般'!K20+'P原料'!K20</f>
        <v>196495</v>
      </c>
      <c r="L20" s="51">
        <f>'P一般'!L20+'P原料'!L20</f>
        <v>178561</v>
      </c>
      <c r="M20" s="51">
        <f>'P一般'!M20+'P原料'!M20</f>
        <v>120974</v>
      </c>
      <c r="N20" s="51">
        <f>'P一般'!N20+'P原料'!N20</f>
        <v>229509</v>
      </c>
      <c r="O20" s="51">
        <f>'P一般'!O20+'P原料'!O20</f>
        <v>98373</v>
      </c>
      <c r="P20" s="52">
        <f>'P一般'!P20+'P原料'!P20</f>
        <v>186857</v>
      </c>
      <c r="Q20" s="53">
        <f>'P一般'!Q20</f>
        <v>1010769</v>
      </c>
      <c r="R20" s="54">
        <f>'P一般'!R20</f>
        <v>1865215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>
        <f>'P一般'!D21+'P原料'!D21</f>
        <v>9148557</v>
      </c>
      <c r="E21" s="51">
        <f>'P一般'!E21+'P原料'!E21</f>
        <v>14287845</v>
      </c>
      <c r="F21" s="51">
        <f>'P一般'!F21+'P原料'!F21</f>
        <v>12207081</v>
      </c>
      <c r="G21" s="51">
        <f>'P一般'!G21+'P原料'!G21</f>
        <v>13797858</v>
      </c>
      <c r="H21" s="51">
        <f>'P一般'!H21+'P原料'!H21</f>
        <v>11132113</v>
      </c>
      <c r="I21" s="52">
        <f>'P一般'!I21+'P原料'!I21</f>
        <v>16434648</v>
      </c>
      <c r="J21" s="53">
        <f>'P一般'!J21</f>
        <v>77008102</v>
      </c>
      <c r="K21" s="58">
        <f>'P一般'!K21+'P原料'!K21</f>
        <v>17064404</v>
      </c>
      <c r="L21" s="59">
        <f>'P一般'!L21+'P原料'!L21</f>
        <v>12848683</v>
      </c>
      <c r="M21" s="67">
        <f>'P一般'!M21+'P原料'!M21</f>
        <v>6421980</v>
      </c>
      <c r="N21" s="59">
        <f>'P一般'!N21+'P原料'!N21</f>
        <v>9290357</v>
      </c>
      <c r="O21" s="59">
        <f>'P一般'!O21+'P原料'!O21</f>
        <v>3906038</v>
      </c>
      <c r="P21" s="58">
        <f>'P一般'!P21+'P原料'!P21</f>
        <v>9292653</v>
      </c>
      <c r="Q21" s="57">
        <f>'P一般'!Q21</f>
        <v>58824115</v>
      </c>
      <c r="R21" s="60">
        <f>'P一般'!R21</f>
        <v>135832217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10" ref="D22:J22">IF(D20=0,,D21/D20*1000)</f>
        <v>74197.54257907544</v>
      </c>
      <c r="E22" s="70">
        <f t="shared" si="10"/>
        <v>89577.28067810636</v>
      </c>
      <c r="F22" s="70">
        <f t="shared" si="10"/>
        <v>84280.92765710656</v>
      </c>
      <c r="G22" s="70">
        <f t="shared" si="10"/>
        <v>100371.41734803736</v>
      </c>
      <c r="H22" s="70">
        <f t="shared" si="10"/>
        <v>92527.80709993267</v>
      </c>
      <c r="I22" s="74">
        <f t="shared" si="10"/>
        <v>97231.47918071775</v>
      </c>
      <c r="J22" s="75">
        <f t="shared" si="10"/>
        <v>90126.35321600194</v>
      </c>
      <c r="K22" s="74">
        <f aca="true" t="shared" si="11" ref="K22:R22">IF(K20=0,,K21/K20*1000)</f>
        <v>86843.9604061172</v>
      </c>
      <c r="L22" s="70">
        <f t="shared" si="11"/>
        <v>71956.82707870139</v>
      </c>
      <c r="M22" s="71">
        <f t="shared" si="11"/>
        <v>53085.62170383719</v>
      </c>
      <c r="N22" s="70">
        <f t="shared" si="11"/>
        <v>40479.27096540877</v>
      </c>
      <c r="O22" s="70">
        <f t="shared" si="11"/>
        <v>39706.403179734276</v>
      </c>
      <c r="P22" s="74">
        <f t="shared" si="11"/>
        <v>49731.36141541393</v>
      </c>
      <c r="Q22" s="73">
        <f t="shared" si="11"/>
        <v>58197.38733578097</v>
      </c>
      <c r="R22" s="76">
        <f t="shared" si="11"/>
        <v>72823.89268797431</v>
      </c>
      <c r="S22" s="41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>
        <f>'P一般'!D23+'P原料'!D23</f>
        <v>53795</v>
      </c>
      <c r="E23" s="51">
        <f>'P一般'!E23+'P原料'!E23</f>
        <v>22511</v>
      </c>
      <c r="F23" s="51">
        <f>'P一般'!F23+'P原料'!F23</f>
        <v>43547</v>
      </c>
      <c r="G23" s="51">
        <f>'P一般'!G23+'P原料'!G23</f>
        <v>54627</v>
      </c>
      <c r="H23" s="51">
        <f>'P一般'!H23+'P原料'!H23</f>
        <v>80874</v>
      </c>
      <c r="I23" s="52">
        <f>'P一般'!I23+'P原料'!I23</f>
        <v>34984</v>
      </c>
      <c r="J23" s="53">
        <f>'P一般'!J23</f>
        <v>290338</v>
      </c>
      <c r="K23" s="52">
        <f>'P一般'!K23+'P原料'!K23</f>
        <v>33013</v>
      </c>
      <c r="L23" s="51">
        <f>'P一般'!L23+'P原料'!L23</f>
        <v>78911</v>
      </c>
      <c r="M23" s="55">
        <f>'P一般'!M23+'P原料'!M23</f>
        <v>82122</v>
      </c>
      <c r="N23" s="51">
        <f>'P一般'!N23+'P原料'!N23</f>
        <v>100670</v>
      </c>
      <c r="O23" s="51">
        <f>'P一般'!O23+'P原料'!O23</f>
        <v>43521</v>
      </c>
      <c r="P23" s="52">
        <f>'P一般'!P23+'P原料'!P23</f>
        <v>70566</v>
      </c>
      <c r="Q23" s="57">
        <f>'P一般'!Q23</f>
        <v>408803</v>
      </c>
      <c r="R23" s="60">
        <f>'P一般'!R23</f>
        <v>699141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50">
        <f>'P一般'!D24+'P原料'!D24</f>
        <v>4659394</v>
      </c>
      <c r="E24" s="51">
        <f>'P一般'!E24+'P原料'!E24</f>
        <v>1984246</v>
      </c>
      <c r="F24" s="51">
        <f>'P一般'!F24+'P原料'!F24</f>
        <v>4196072</v>
      </c>
      <c r="G24" s="51">
        <f>'P一般'!G24+'P原料'!G24</f>
        <v>5373991</v>
      </c>
      <c r="H24" s="51">
        <f>'P一般'!H24+'P原料'!H24</f>
        <v>8173120</v>
      </c>
      <c r="I24" s="52">
        <f>'P一般'!I24+'P原料'!I24</f>
        <v>3382440</v>
      </c>
      <c r="J24" s="53">
        <f>'P一般'!J24</f>
        <v>27769263</v>
      </c>
      <c r="K24" s="58">
        <f>'P一般'!K24+'P原料'!K24</f>
        <v>2872060</v>
      </c>
      <c r="L24" s="67">
        <f>'P一般'!L24+'P原料'!L24</f>
        <v>6049366</v>
      </c>
      <c r="M24" s="67">
        <f>'P一般'!M24+'P原料'!M24</f>
        <v>4236737</v>
      </c>
      <c r="N24" s="59">
        <f>'P一般'!N24+'P原料'!N24</f>
        <v>3476569</v>
      </c>
      <c r="O24" s="59">
        <f>'P一般'!O24+'P原料'!O24</f>
        <v>1660680</v>
      </c>
      <c r="P24" s="58">
        <f>'P一般'!P24+'P原料'!P24</f>
        <v>3464235</v>
      </c>
      <c r="Q24" s="57">
        <f>'P一般'!Q24</f>
        <v>21759647</v>
      </c>
      <c r="R24" s="60">
        <f>'P一般'!R24</f>
        <v>49528910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69">
        <f aca="true" t="shared" si="12" ref="D25:J25">IF(D23=0,,D24/D23*1000)</f>
        <v>86613.8860488893</v>
      </c>
      <c r="E25" s="70">
        <f t="shared" si="12"/>
        <v>88145.6176980143</v>
      </c>
      <c r="F25" s="70">
        <f t="shared" si="12"/>
        <v>96357.31508485085</v>
      </c>
      <c r="G25" s="70">
        <f t="shared" si="12"/>
        <v>98376.09606970912</v>
      </c>
      <c r="H25" s="70">
        <f t="shared" si="12"/>
        <v>101059.9203699582</v>
      </c>
      <c r="I25" s="74">
        <f t="shared" si="12"/>
        <v>96685.3418705694</v>
      </c>
      <c r="J25" s="75">
        <f t="shared" si="12"/>
        <v>95644.60387548305</v>
      </c>
      <c r="K25" s="74">
        <f aca="true" t="shared" si="13" ref="K25:P25">IF(K23=0,,K24/K23*1000)</f>
        <v>86997.8493320813</v>
      </c>
      <c r="L25" s="71">
        <f t="shared" si="13"/>
        <v>76660.61765786771</v>
      </c>
      <c r="M25" s="71">
        <f t="shared" si="13"/>
        <v>51590.76739485156</v>
      </c>
      <c r="N25" s="70">
        <f t="shared" si="13"/>
        <v>34534.310122181385</v>
      </c>
      <c r="O25" s="70">
        <f t="shared" si="13"/>
        <v>38158.13055766182</v>
      </c>
      <c r="P25" s="74">
        <f t="shared" si="13"/>
        <v>49092.12651985376</v>
      </c>
      <c r="Q25" s="73">
        <f>IF(Q23=0,,Q24/Q23*1000)</f>
        <v>53227.70870076785</v>
      </c>
      <c r="R25" s="76">
        <f>IF(R23=0,,R24/R23*1000)</f>
        <v>70842.51960620248</v>
      </c>
      <c r="S25" s="41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>
        <f>'P一般'!D26+'P原料'!D26</f>
        <v>0</v>
      </c>
      <c r="E26" s="51">
        <f>'P一般'!E26+'P原料'!E26</f>
        <v>764</v>
      </c>
      <c r="F26" s="51">
        <f>'P一般'!F26+'P原料'!F26</f>
        <v>201</v>
      </c>
      <c r="G26" s="51">
        <f>'P一般'!G26+'P原料'!G26</f>
        <v>0</v>
      </c>
      <c r="H26" s="51">
        <f>'P一般'!H26+'P原料'!H26</f>
        <v>0</v>
      </c>
      <c r="I26" s="52">
        <f>'P一般'!I26+'P原料'!I26</f>
        <v>0</v>
      </c>
      <c r="J26" s="53">
        <f>'P一般'!J26</f>
        <v>965</v>
      </c>
      <c r="K26" s="52">
        <f>'P一般'!K26+'P原料'!K26</f>
        <v>290</v>
      </c>
      <c r="L26" s="51">
        <f>'P一般'!L26+'P原料'!L26</f>
        <v>0</v>
      </c>
      <c r="M26" s="51">
        <f>'P一般'!M26+'P原料'!M26</f>
        <v>0</v>
      </c>
      <c r="N26" s="51">
        <f>'P一般'!N26+'P原料'!N26</f>
        <v>0</v>
      </c>
      <c r="O26" s="51">
        <f>'P一般'!O26+'P原料'!O26</f>
        <v>0</v>
      </c>
      <c r="P26" s="52">
        <f>'P一般'!P26+'P原料'!P26</f>
        <v>0</v>
      </c>
      <c r="Q26" s="53">
        <f>'P一般'!Q26</f>
        <v>290</v>
      </c>
      <c r="R26" s="54">
        <f>'P一般'!R26</f>
        <v>1255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>
        <f>'P一般'!D27+'P原料'!D27</f>
        <v>0</v>
      </c>
      <c r="E27" s="51">
        <f>'P一般'!E27+'P原料'!E27</f>
        <v>51323</v>
      </c>
      <c r="F27" s="51">
        <f>'P一般'!F27+'P原料'!F27</f>
        <v>13644</v>
      </c>
      <c r="G27" s="51">
        <f>'P一般'!G27+'P原料'!G27</f>
        <v>0</v>
      </c>
      <c r="H27" s="51">
        <f>'P一般'!H27+'P原料'!H27</f>
        <v>0</v>
      </c>
      <c r="I27" s="52">
        <f>'P一般'!I27+'P原料'!I27</f>
        <v>0</v>
      </c>
      <c r="J27" s="53">
        <f>'P一般'!J27</f>
        <v>64967</v>
      </c>
      <c r="K27" s="58">
        <f>'P一般'!K27+'P原料'!K27</f>
        <v>18033</v>
      </c>
      <c r="L27" s="59">
        <f>'P一般'!L27+'P原料'!L27</f>
        <v>0</v>
      </c>
      <c r="M27" s="59">
        <f>'P一般'!M27+'P原料'!M27</f>
        <v>0</v>
      </c>
      <c r="N27" s="59">
        <f>'P一般'!N27+'P原料'!N27</f>
        <v>0</v>
      </c>
      <c r="O27" s="59">
        <f>'P一般'!O27+'P原料'!O27</f>
        <v>0</v>
      </c>
      <c r="P27" s="58">
        <f>'P一般'!P27+'P原料'!P27</f>
        <v>0</v>
      </c>
      <c r="Q27" s="53">
        <f>'P一般'!Q27</f>
        <v>18033</v>
      </c>
      <c r="R27" s="54">
        <f>'P一般'!R27</f>
        <v>83000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14" ref="D28:J28">IF(D26=0,,D27/D26*1000)</f>
        <v>0</v>
      </c>
      <c r="E28" s="70">
        <f t="shared" si="14"/>
        <v>67176.70157068064</v>
      </c>
      <c r="F28" s="70">
        <f t="shared" si="14"/>
        <v>67880.59701492537</v>
      </c>
      <c r="G28" s="70">
        <f t="shared" si="14"/>
        <v>0</v>
      </c>
      <c r="H28" s="70">
        <f t="shared" si="14"/>
        <v>0</v>
      </c>
      <c r="I28" s="74">
        <f t="shared" si="14"/>
        <v>0</v>
      </c>
      <c r="J28" s="75">
        <f t="shared" si="14"/>
        <v>67323.31606217616</v>
      </c>
      <c r="K28" s="74">
        <f aca="true" t="shared" si="15" ref="K28:P28">IF(K26=0,,K27/K26*1000)</f>
        <v>62182.75862068965</v>
      </c>
      <c r="L28" s="70">
        <f t="shared" si="15"/>
        <v>0</v>
      </c>
      <c r="M28" s="70">
        <f t="shared" si="15"/>
        <v>0</v>
      </c>
      <c r="N28" s="70">
        <f t="shared" si="15"/>
        <v>0</v>
      </c>
      <c r="O28" s="70">
        <f t="shared" si="15"/>
        <v>0</v>
      </c>
      <c r="P28" s="74">
        <f t="shared" si="15"/>
        <v>0</v>
      </c>
      <c r="Q28" s="75">
        <f>IF(Q26=0,,Q27/Q26*1000)</f>
        <v>62182.75862068965</v>
      </c>
      <c r="R28" s="77">
        <f>IF(R26=0,,R27/R26*1000)</f>
        <v>66135.45816733068</v>
      </c>
      <c r="S28" s="41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>
        <f>'P一般'!D29+'P原料'!D29</f>
        <v>0</v>
      </c>
      <c r="E29" s="51">
        <f>'P一般'!E29+'P原料'!E29</f>
        <v>0</v>
      </c>
      <c r="F29" s="51">
        <f>'P一般'!F29+'P原料'!F29</f>
        <v>0</v>
      </c>
      <c r="G29" s="51">
        <f>'P一般'!G29+'P原料'!G29</f>
        <v>0</v>
      </c>
      <c r="H29" s="51">
        <f>'P一般'!H29+'P原料'!H29</f>
        <v>0</v>
      </c>
      <c r="I29" s="52">
        <f>'P一般'!I29+'P原料'!I29</f>
        <v>0</v>
      </c>
      <c r="J29" s="53">
        <f>'P一般'!J29</f>
        <v>0</v>
      </c>
      <c r="K29" s="52">
        <f>'P一般'!K29+'P原料'!K29</f>
        <v>0</v>
      </c>
      <c r="L29" s="51">
        <f>'P一般'!L29+'P原料'!L29</f>
        <v>0</v>
      </c>
      <c r="M29" s="51">
        <f>'P一般'!M29+'P原料'!M29</f>
        <v>0</v>
      </c>
      <c r="N29" s="51">
        <f>'P一般'!N29+'P原料'!N29</f>
        <v>0</v>
      </c>
      <c r="O29" s="51">
        <f>'P一般'!O29+'P原料'!O29</f>
        <v>0</v>
      </c>
      <c r="P29" s="52">
        <f>'P一般'!P29+'P原料'!P29</f>
        <v>0</v>
      </c>
      <c r="Q29" s="53">
        <f>'P一般'!Q29</f>
        <v>0</v>
      </c>
      <c r="R29" s="54">
        <f>'P一般'!R29</f>
        <v>0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>
        <f>'P一般'!D30+'P原料'!D30</f>
        <v>0</v>
      </c>
      <c r="E30" s="51">
        <f>'P一般'!E30+'P原料'!E30</f>
        <v>0</v>
      </c>
      <c r="F30" s="51">
        <f>'P一般'!F30+'P原料'!F30</f>
        <v>0</v>
      </c>
      <c r="G30" s="51">
        <f>'P一般'!G30+'P原料'!G30</f>
        <v>0</v>
      </c>
      <c r="H30" s="51">
        <f>'P一般'!H30+'P原料'!H30</f>
        <v>0</v>
      </c>
      <c r="I30" s="52">
        <f>'P一般'!I30+'P原料'!I30</f>
        <v>0</v>
      </c>
      <c r="J30" s="53">
        <f>'P一般'!J30</f>
        <v>0</v>
      </c>
      <c r="K30" s="58">
        <f>'P一般'!K30+'P原料'!K30</f>
        <v>0</v>
      </c>
      <c r="L30" s="59">
        <f>'P一般'!L30+'P原料'!L30</f>
        <v>0</v>
      </c>
      <c r="M30" s="59">
        <f>'P一般'!M30+'P原料'!M30</f>
        <v>0</v>
      </c>
      <c r="N30" s="59">
        <f>'P一般'!N30+'P原料'!N30</f>
        <v>0</v>
      </c>
      <c r="O30" s="59">
        <f>'P一般'!O30+'P原料'!O30</f>
        <v>0</v>
      </c>
      <c r="P30" s="58">
        <f>'P一般'!P30+'P原料'!P30</f>
        <v>0</v>
      </c>
      <c r="Q30" s="53">
        <f>'P一般'!Q30</f>
        <v>0</v>
      </c>
      <c r="R30" s="54">
        <f>'P一般'!R30</f>
        <v>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16" ref="D31:J31">IF(D29=0,,D30/D29*1000)</f>
        <v>0</v>
      </c>
      <c r="E31" s="70">
        <f t="shared" si="16"/>
        <v>0</v>
      </c>
      <c r="F31" s="70">
        <f t="shared" si="16"/>
        <v>0</v>
      </c>
      <c r="G31" s="70">
        <f t="shared" si="16"/>
        <v>0</v>
      </c>
      <c r="H31" s="70">
        <f t="shared" si="16"/>
        <v>0</v>
      </c>
      <c r="I31" s="74">
        <f t="shared" si="16"/>
        <v>0</v>
      </c>
      <c r="J31" s="75">
        <f t="shared" si="16"/>
        <v>0</v>
      </c>
      <c r="K31" s="74">
        <f aca="true" t="shared" si="17" ref="K31:R31">IF(K29=0,,K30/K29*1000)</f>
        <v>0</v>
      </c>
      <c r="L31" s="70">
        <f t="shared" si="17"/>
        <v>0</v>
      </c>
      <c r="M31" s="70">
        <f t="shared" si="17"/>
        <v>0</v>
      </c>
      <c r="N31" s="70">
        <f t="shared" si="17"/>
        <v>0</v>
      </c>
      <c r="O31" s="70">
        <f t="shared" si="17"/>
        <v>0</v>
      </c>
      <c r="P31" s="74">
        <f t="shared" si="17"/>
        <v>0</v>
      </c>
      <c r="Q31" s="75">
        <f t="shared" si="17"/>
        <v>0</v>
      </c>
      <c r="R31" s="77">
        <f t="shared" si="17"/>
        <v>0</v>
      </c>
      <c r="S31" s="41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>
        <f>'P一般'!D32+'P原料'!D32</f>
        <v>29925</v>
      </c>
      <c r="E32" s="51">
        <f>'P一般'!E32+'P原料'!E32</f>
        <v>13024</v>
      </c>
      <c r="F32" s="51">
        <f>'P一般'!F32+'P原料'!F32</f>
        <v>21011</v>
      </c>
      <c r="G32" s="51">
        <f>'P一般'!G32+'P原料'!G32</f>
        <v>472</v>
      </c>
      <c r="H32" s="51">
        <f>'P一般'!H32+'P原料'!H32</f>
        <v>0</v>
      </c>
      <c r="I32" s="52">
        <f>'P一般'!I32+'P原料'!I32</f>
        <v>0</v>
      </c>
      <c r="J32" s="53">
        <f>'P一般'!J32</f>
        <v>64432</v>
      </c>
      <c r="K32" s="52">
        <f>'P一般'!K32+'P原料'!K32</f>
        <v>0</v>
      </c>
      <c r="L32" s="51">
        <f>'P一般'!L32+'P原料'!L32</f>
        <v>0</v>
      </c>
      <c r="M32" s="51">
        <f>'P一般'!M32+'P原料'!M32</f>
        <v>0</v>
      </c>
      <c r="N32" s="51">
        <f>'P一般'!N32+'P原料'!N32</f>
        <v>0</v>
      </c>
      <c r="O32" s="51">
        <f>'P一般'!O32+'P原料'!O32</f>
        <v>0</v>
      </c>
      <c r="P32" s="52">
        <f>'P一般'!P32+'P原料'!P32</f>
        <v>45586</v>
      </c>
      <c r="Q32" s="53">
        <f>'P一般'!Q32</f>
        <v>45586</v>
      </c>
      <c r="R32" s="54">
        <f>'P一般'!R32</f>
        <v>110018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>
        <f>'P一般'!D33+'P原料'!D33</f>
        <v>2575900</v>
      </c>
      <c r="E33" s="51">
        <f>'P一般'!E33+'P原料'!E33</f>
        <v>1147749</v>
      </c>
      <c r="F33" s="51">
        <f>'P一般'!F33+'P原料'!F33</f>
        <v>2019619</v>
      </c>
      <c r="G33" s="51">
        <f>'P一般'!G33+'P原料'!G33</f>
        <v>42744</v>
      </c>
      <c r="H33" s="51">
        <f>'P一般'!H33+'P原料'!H33</f>
        <v>0</v>
      </c>
      <c r="I33" s="52">
        <f>'P一般'!I33+'P原料'!I33</f>
        <v>0</v>
      </c>
      <c r="J33" s="53">
        <f>'P一般'!J33</f>
        <v>5786012</v>
      </c>
      <c r="K33" s="58">
        <f>'P一般'!K33+'P原料'!K33</f>
        <v>0</v>
      </c>
      <c r="L33" s="59">
        <f>'P一般'!L33+'P原料'!L33</f>
        <v>0</v>
      </c>
      <c r="M33" s="59">
        <f>'P一般'!M33+'P原料'!M33</f>
        <v>0</v>
      </c>
      <c r="N33" s="59">
        <f>'P一般'!N33+'P原料'!N33</f>
        <v>0</v>
      </c>
      <c r="O33" s="59">
        <f>'P一般'!O33+'P原料'!O33</f>
        <v>0</v>
      </c>
      <c r="P33" s="58">
        <f>'P一般'!P33+'P原料'!P33</f>
        <v>2297075</v>
      </c>
      <c r="Q33" s="53">
        <f>'P一般'!Q33</f>
        <v>2297075</v>
      </c>
      <c r="R33" s="54">
        <f>'P一般'!R33</f>
        <v>8083087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18" ref="D34:I34">IF(D32=0,,D33/D32*1000)</f>
        <v>86078.52965747702</v>
      </c>
      <c r="E34" s="70">
        <f t="shared" si="18"/>
        <v>88125.69103194104</v>
      </c>
      <c r="F34" s="70">
        <f t="shared" si="18"/>
        <v>96121.98372281186</v>
      </c>
      <c r="G34" s="70">
        <f t="shared" si="18"/>
        <v>90559.32203389831</v>
      </c>
      <c r="H34" s="70">
        <f t="shared" si="18"/>
        <v>0</v>
      </c>
      <c r="I34" s="74">
        <f t="shared" si="18"/>
        <v>0</v>
      </c>
      <c r="J34" s="75">
        <f>IF(J32=0,,J33/J32*1000)</f>
        <v>89800.28557238639</v>
      </c>
      <c r="K34" s="74">
        <f aca="true" t="shared" si="19" ref="K34:P34">IF(K32=0,,K33/K32*1000)</f>
        <v>0</v>
      </c>
      <c r="L34" s="70">
        <f t="shared" si="19"/>
        <v>0</v>
      </c>
      <c r="M34" s="70">
        <f t="shared" si="19"/>
        <v>0</v>
      </c>
      <c r="N34" s="70">
        <f t="shared" si="19"/>
        <v>0</v>
      </c>
      <c r="O34" s="70">
        <f t="shared" si="19"/>
        <v>0</v>
      </c>
      <c r="P34" s="74">
        <f t="shared" si="19"/>
        <v>50389.92234457948</v>
      </c>
      <c r="Q34" s="75">
        <f>IF(Q32=0,,Q33/Q32*1000)</f>
        <v>50389.92234457948</v>
      </c>
      <c r="R34" s="77">
        <f>IF(R32=0,,R33/R32*1000)</f>
        <v>73470.58663127852</v>
      </c>
      <c r="S34" s="41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>
        <f>'P一般'!D35+'P原料'!D35</f>
        <v>575</v>
      </c>
      <c r="E35" s="51">
        <f>'P一般'!E35+'P原料'!E35</f>
        <v>0</v>
      </c>
      <c r="F35" s="51">
        <f>'P一般'!F35+'P原料'!F35</f>
        <v>5614</v>
      </c>
      <c r="G35" s="51">
        <f>'P一般'!G35+'P原料'!G35</f>
        <v>113</v>
      </c>
      <c r="H35" s="51">
        <f>'P一般'!H35+'P原料'!H35</f>
        <v>10454</v>
      </c>
      <c r="I35" s="52">
        <f>'P一般'!I35+'P原料'!I35</f>
        <v>257</v>
      </c>
      <c r="J35" s="53">
        <f>'P一般'!J35</f>
        <v>17013</v>
      </c>
      <c r="K35" s="52">
        <f>'P一般'!K35+'P原料'!K35</f>
        <v>0</v>
      </c>
      <c r="L35" s="51">
        <f>'P一般'!L35+'P原料'!L35</f>
        <v>5966</v>
      </c>
      <c r="M35" s="51">
        <f>'P一般'!M35+'P原料'!M35</f>
        <v>15808</v>
      </c>
      <c r="N35" s="51">
        <f>'P一般'!N35+'P原料'!N35</f>
        <v>0</v>
      </c>
      <c r="O35" s="51">
        <f>'P一般'!O35+'P原料'!O35</f>
        <v>18939</v>
      </c>
      <c r="P35" s="52">
        <f>'P一般'!P35+'P原料'!P35</f>
        <v>40203</v>
      </c>
      <c r="Q35" s="53">
        <f>'P一般'!Q35</f>
        <v>80916</v>
      </c>
      <c r="R35" s="54">
        <f>'P一般'!R35</f>
        <v>97929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>
        <f>'P一般'!D36+'P原料'!D36</f>
        <v>48105</v>
      </c>
      <c r="E36" s="51">
        <f>'P一般'!E36+'P原料'!E36</f>
        <v>0</v>
      </c>
      <c r="F36" s="51">
        <f>'P一般'!F36+'P原料'!F36</f>
        <v>548055</v>
      </c>
      <c r="G36" s="51">
        <f>'P一般'!G36+'P原料'!G36</f>
        <v>5841</v>
      </c>
      <c r="H36" s="51">
        <f>'P一般'!H36+'P原料'!H36</f>
        <v>1017390</v>
      </c>
      <c r="I36" s="52">
        <f>'P一般'!I36+'P原料'!I36</f>
        <v>15985</v>
      </c>
      <c r="J36" s="53">
        <f>'P一般'!J36</f>
        <v>1635376</v>
      </c>
      <c r="K36" s="58">
        <f>'P一般'!K36+'P原料'!K36</f>
        <v>0</v>
      </c>
      <c r="L36" s="59">
        <f>'P一般'!L36+'P原料'!L36</f>
        <v>366327</v>
      </c>
      <c r="M36" s="59">
        <f>'P一般'!M36+'P原料'!M36</f>
        <v>880107</v>
      </c>
      <c r="N36" s="59">
        <f>'P一般'!N36+'P原料'!N36</f>
        <v>0</v>
      </c>
      <c r="O36" s="59">
        <f>'P一般'!O36+'P原料'!O36</f>
        <v>703328</v>
      </c>
      <c r="P36" s="58">
        <f>'P一般'!P36+'P原料'!P36</f>
        <v>1686204</v>
      </c>
      <c r="Q36" s="53">
        <f>'P一般'!Q36</f>
        <v>3635966</v>
      </c>
      <c r="R36" s="54">
        <f>'P一般'!R36</f>
        <v>5271342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20" ref="D37:J37">IF(D35=0,,D36/D35*1000)</f>
        <v>83660.86956521739</v>
      </c>
      <c r="E37" s="70">
        <f t="shared" si="20"/>
        <v>0</v>
      </c>
      <c r="F37" s="70">
        <f t="shared" si="20"/>
        <v>97622.90701816886</v>
      </c>
      <c r="G37" s="70">
        <f t="shared" si="20"/>
        <v>51690.265486725664</v>
      </c>
      <c r="H37" s="70">
        <f t="shared" si="20"/>
        <v>97320.64281614692</v>
      </c>
      <c r="I37" s="74">
        <f t="shared" si="20"/>
        <v>62198.44357976654</v>
      </c>
      <c r="J37" s="75">
        <f t="shared" si="20"/>
        <v>96125.08082054899</v>
      </c>
      <c r="K37" s="74">
        <f aca="true" t="shared" si="21" ref="K37:P37">IF(K35=0,,K36/K35*1000)</f>
        <v>0</v>
      </c>
      <c r="L37" s="70">
        <f t="shared" si="21"/>
        <v>61402.447200804556</v>
      </c>
      <c r="M37" s="70">
        <f t="shared" si="21"/>
        <v>55674.78491902834</v>
      </c>
      <c r="N37" s="70">
        <f t="shared" si="21"/>
        <v>0</v>
      </c>
      <c r="O37" s="70">
        <f t="shared" si="21"/>
        <v>37136.49083900946</v>
      </c>
      <c r="P37" s="74">
        <f t="shared" si="21"/>
        <v>41942.24311618536</v>
      </c>
      <c r="Q37" s="75">
        <f>IF(Q35=0,,Q36/Q35*1000)</f>
        <v>44935.06846606357</v>
      </c>
      <c r="R37" s="77">
        <f>IF(R35=0,,R36/R35*1000)</f>
        <v>53828.20206476121</v>
      </c>
      <c r="S37" s="41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>
        <f>'P一般'!D38+'P原料'!D38</f>
        <v>0</v>
      </c>
      <c r="E38" s="51">
        <f>'P一般'!E38+'P原料'!E38</f>
        <v>2</v>
      </c>
      <c r="F38" s="51">
        <f>'P一般'!F38+'P原料'!F38</f>
        <v>1</v>
      </c>
      <c r="G38" s="51">
        <f>'P一般'!G38+'P原料'!G38</f>
        <v>3</v>
      </c>
      <c r="H38" s="51">
        <f>'P一般'!H38+'P原料'!H38</f>
        <v>0</v>
      </c>
      <c r="I38" s="52">
        <f>'P一般'!I38+'P原料'!I38</f>
        <v>0</v>
      </c>
      <c r="J38" s="53">
        <f>'P一般'!J38</f>
        <v>6</v>
      </c>
      <c r="K38" s="52">
        <f>'P一般'!K38+'P原料'!K38</f>
        <v>5842</v>
      </c>
      <c r="L38" s="51">
        <f>'P一般'!L38+'P原料'!L38</f>
        <v>2</v>
      </c>
      <c r="M38" s="51">
        <f>'P一般'!M38+'P原料'!M38</f>
        <v>23362</v>
      </c>
      <c r="N38" s="51">
        <f>'P一般'!N38+'P原料'!N38</f>
        <v>4</v>
      </c>
      <c r="O38" s="51">
        <f>'P一般'!O38+'P原料'!O38</f>
        <v>25998</v>
      </c>
      <c r="P38" s="52">
        <f>'P一般'!P38+'P原料'!P38</f>
        <v>22024</v>
      </c>
      <c r="Q38" s="53">
        <f>'P一般'!Q38</f>
        <v>77232</v>
      </c>
      <c r="R38" s="54">
        <f>'P一般'!R38</f>
        <v>77238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>
        <f>'P一般'!D39+'P原料'!D39</f>
        <v>0</v>
      </c>
      <c r="E39" s="51">
        <f>'P一般'!E39+'P原料'!E39</f>
        <v>3926</v>
      </c>
      <c r="F39" s="51">
        <f>'P一般'!F39+'P原料'!F39</f>
        <v>1150</v>
      </c>
      <c r="G39" s="51">
        <f>'P一般'!G39+'P原料'!G39</f>
        <v>2461</v>
      </c>
      <c r="H39" s="51">
        <f>'P一般'!H39+'P原料'!H39</f>
        <v>0</v>
      </c>
      <c r="I39" s="52">
        <f>'P一般'!I39+'P原料'!I39</f>
        <v>0</v>
      </c>
      <c r="J39" s="53">
        <f>'P一般'!J39</f>
        <v>7537</v>
      </c>
      <c r="K39" s="58">
        <f>'P一般'!K39+'P原料'!K39</f>
        <v>568365</v>
      </c>
      <c r="L39" s="59">
        <f>'P一般'!L39+'P原料'!L39</f>
        <v>1277</v>
      </c>
      <c r="M39" s="59">
        <f>'P一般'!M39+'P原料'!M39</f>
        <v>850496</v>
      </c>
      <c r="N39" s="59">
        <f>'P一般'!N39+'P原料'!N39</f>
        <v>2522</v>
      </c>
      <c r="O39" s="59">
        <f>'P一般'!O39+'P原料'!O39</f>
        <v>1137177</v>
      </c>
      <c r="P39" s="58">
        <f>'P一般'!P39+'P原料'!P39</f>
        <v>1137892</v>
      </c>
      <c r="Q39" s="53">
        <f>'P一般'!Q39</f>
        <v>3697729</v>
      </c>
      <c r="R39" s="54">
        <f>'P一般'!R39</f>
        <v>3705266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22" ref="D40:J40">IF(D38=0,,D39/D38*1000)</f>
        <v>0</v>
      </c>
      <c r="E40" s="70">
        <f>IF(E38=0,,E39/E38*1000)</f>
        <v>1963000</v>
      </c>
      <c r="F40" s="70">
        <f t="shared" si="22"/>
        <v>1150000</v>
      </c>
      <c r="G40" s="70">
        <f t="shared" si="22"/>
        <v>820333.3333333334</v>
      </c>
      <c r="H40" s="70">
        <f t="shared" si="22"/>
        <v>0</v>
      </c>
      <c r="I40" s="74">
        <f t="shared" si="22"/>
        <v>0</v>
      </c>
      <c r="J40" s="75">
        <f t="shared" si="22"/>
        <v>1256166.6666666667</v>
      </c>
      <c r="K40" s="74">
        <f aca="true" t="shared" si="23" ref="K40:P40">IF(K38=0,,K39/K38*1000)</f>
        <v>97289.45566586785</v>
      </c>
      <c r="L40" s="70">
        <f t="shared" si="23"/>
        <v>638500</v>
      </c>
      <c r="M40" s="70">
        <f t="shared" si="23"/>
        <v>36405.102302885025</v>
      </c>
      <c r="N40" s="70">
        <f t="shared" si="23"/>
        <v>630500</v>
      </c>
      <c r="O40" s="70">
        <f t="shared" si="23"/>
        <v>43740.94161089315</v>
      </c>
      <c r="P40" s="74">
        <f t="shared" si="23"/>
        <v>51666.000726480204</v>
      </c>
      <c r="Q40" s="75">
        <f>IF(Q38=0,,Q39/Q38*1000)</f>
        <v>47878.198156204686</v>
      </c>
      <c r="R40" s="77">
        <f>IF(R38=0,,R39/R38*1000)</f>
        <v>47972.06038478469</v>
      </c>
      <c r="S40" s="41"/>
    </row>
    <row r="41" spans="1:19" s="36" customFormat="1" ht="18" customHeight="1">
      <c r="A41" s="163" t="s">
        <v>7</v>
      </c>
      <c r="B41" s="37" t="s">
        <v>26</v>
      </c>
      <c r="C41" s="43" t="s">
        <v>4</v>
      </c>
      <c r="D41" s="50">
        <f>'P一般'!D41+'P原料'!D41</f>
        <v>813584</v>
      </c>
      <c r="E41" s="51">
        <f>'P一般'!E41+'P原料'!E41</f>
        <v>845335</v>
      </c>
      <c r="F41" s="51">
        <f>'P一般'!F41+'P原料'!F41</f>
        <v>680316</v>
      </c>
      <c r="G41" s="51">
        <f>'P一般'!G41+'P原料'!G41</f>
        <v>731291</v>
      </c>
      <c r="H41" s="51">
        <f>'P一般'!H41+'P原料'!H41</f>
        <v>611696</v>
      </c>
      <c r="I41" s="52">
        <f>'P一般'!I41+'P原料'!I41</f>
        <v>626138</v>
      </c>
      <c r="J41" s="53">
        <f>'P一般'!J41</f>
        <v>4308360</v>
      </c>
      <c r="K41" s="52">
        <f>'P一般'!K41+'P原料'!K41</f>
        <v>947060</v>
      </c>
      <c r="L41" s="51">
        <f>'P一般'!L41+'P原料'!L41</f>
        <v>746219</v>
      </c>
      <c r="M41" s="55">
        <f>'P一般'!M41+'P原料'!M41</f>
        <v>793307</v>
      </c>
      <c r="N41" s="51">
        <f>'P一般'!N41+'P原料'!N41</f>
        <v>904899</v>
      </c>
      <c r="O41" s="51">
        <f>'P一般'!O41+'P原料'!O41</f>
        <v>746605</v>
      </c>
      <c r="P41" s="52">
        <f>'P一般'!P41+'P原料'!P41</f>
        <v>949765</v>
      </c>
      <c r="Q41" s="57">
        <f>'P一般'!Q41</f>
        <v>5087855</v>
      </c>
      <c r="R41" s="60">
        <f>'P一般'!R41</f>
        <v>9396215</v>
      </c>
      <c r="S41" s="35"/>
    </row>
    <row r="42" spans="1:19" s="36" customFormat="1" ht="18" customHeight="1">
      <c r="A42" s="164"/>
      <c r="B42" s="37" t="s">
        <v>28</v>
      </c>
      <c r="C42" s="44" t="s">
        <v>5</v>
      </c>
      <c r="D42" s="50">
        <f>'P一般'!D42+'P原料'!D42</f>
        <v>68480127</v>
      </c>
      <c r="E42" s="51">
        <f>'P一般'!E42+'P原料'!E42</f>
        <v>74970090</v>
      </c>
      <c r="F42" s="51">
        <f>'P一般'!F42+'P原料'!F42</f>
        <v>62173311</v>
      </c>
      <c r="G42" s="51">
        <f>'P一般'!G42+'P原料'!G42</f>
        <v>73422497</v>
      </c>
      <c r="H42" s="51">
        <f>'P一般'!H42+'P原料'!H42</f>
        <v>60840495</v>
      </c>
      <c r="I42" s="56">
        <f>'P一般'!I42+'P原料'!I42</f>
        <v>60430832</v>
      </c>
      <c r="J42" s="57">
        <f>'P一般'!J42</f>
        <v>400317352</v>
      </c>
      <c r="K42" s="58">
        <f>'P一般'!K42+'P原料'!K42</f>
        <v>82948263</v>
      </c>
      <c r="L42" s="67">
        <f>'P一般'!L42+'P原料'!L42</f>
        <v>53841308</v>
      </c>
      <c r="M42" s="67">
        <f>'P一般'!M42+'P原料'!M42</f>
        <v>39276800</v>
      </c>
      <c r="N42" s="59">
        <f>'P一般'!N42+'P原料'!N42</f>
        <v>34870507</v>
      </c>
      <c r="O42" s="67">
        <f>'P一般'!O42+'P原料'!O42</f>
        <v>29434411</v>
      </c>
      <c r="P42" s="58">
        <f>'P一般'!P42+'P原料'!P42</f>
        <v>46308798</v>
      </c>
      <c r="Q42" s="57">
        <f>'P一般'!Q42</f>
        <v>286680087</v>
      </c>
      <c r="R42" s="60">
        <f>'P一般'!R42</f>
        <v>686997439</v>
      </c>
      <c r="S42" s="35"/>
    </row>
    <row r="43" spans="1:19" s="36" customFormat="1" ht="18" customHeight="1" thickBot="1">
      <c r="A43" s="170"/>
      <c r="B43" s="18" t="s">
        <v>30</v>
      </c>
      <c r="C43" s="45" t="s">
        <v>6</v>
      </c>
      <c r="D43" s="69">
        <f aca="true" t="shared" si="24" ref="D43:I43">IF(D41=0,,D42/D41*1000)</f>
        <v>84170.93625243368</v>
      </c>
      <c r="E43" s="70">
        <f t="shared" si="24"/>
        <v>88686.84012846978</v>
      </c>
      <c r="F43" s="70">
        <f t="shared" si="24"/>
        <v>91388.87076005856</v>
      </c>
      <c r="G43" s="70">
        <f t="shared" si="24"/>
        <v>100401.20417180029</v>
      </c>
      <c r="H43" s="70">
        <f t="shared" si="24"/>
        <v>99461.97948000314</v>
      </c>
      <c r="I43" s="72">
        <f t="shared" si="24"/>
        <v>96513.59923850653</v>
      </c>
      <c r="J43" s="73">
        <f>IF(J41=0,,J42/J41*1000)</f>
        <v>92916.4118133118</v>
      </c>
      <c r="K43" s="74">
        <f aca="true" t="shared" si="25" ref="K43:P43">IF(K41=0,,K42/K41*1000)</f>
        <v>87585.0136211011</v>
      </c>
      <c r="L43" s="71">
        <f t="shared" si="25"/>
        <v>72152.15372430882</v>
      </c>
      <c r="M43" s="71">
        <f t="shared" si="25"/>
        <v>49510.21483486217</v>
      </c>
      <c r="N43" s="70">
        <f>IF(N41=0,,N42/N41*1000)</f>
        <v>38535.24758011667</v>
      </c>
      <c r="O43" s="71">
        <f t="shared" si="25"/>
        <v>39424.34218897543</v>
      </c>
      <c r="P43" s="74">
        <f t="shared" si="25"/>
        <v>48758.164388032834</v>
      </c>
      <c r="Q43" s="73">
        <f>IF(Q41=0,,Q42/Q41*1000)</f>
        <v>56345.96249303488</v>
      </c>
      <c r="R43" s="76">
        <f>IF(R41=0,,R42/R41*1000)</f>
        <v>73114.27409866633</v>
      </c>
      <c r="S43" s="41"/>
    </row>
    <row r="44" spans="1:19" s="36" customFormat="1" ht="24" customHeight="1" thickBot="1">
      <c r="A44" s="171" t="s">
        <v>23</v>
      </c>
      <c r="B44" s="172"/>
      <c r="C44" s="173"/>
      <c r="D44" s="120">
        <f>'総合計'!D44</f>
        <v>100.64</v>
      </c>
      <c r="E44" s="121">
        <f>'総合計'!E44</f>
        <v>103.96</v>
      </c>
      <c r="F44" s="121">
        <f>'総合計'!F44</f>
        <v>105.13</v>
      </c>
      <c r="G44" s="121">
        <f>'総合計'!G44</f>
        <v>106.96</v>
      </c>
      <c r="H44" s="121">
        <f>'総合計'!H44</f>
        <v>108.2</v>
      </c>
      <c r="I44" s="119">
        <f>'総合計'!I44</f>
        <v>108.4</v>
      </c>
      <c r="J44" s="122">
        <f>'総合計'!J44</f>
        <v>105.36926036713726</v>
      </c>
      <c r="K44" s="119">
        <f>'総合計'!K44</f>
        <v>103.88</v>
      </c>
      <c r="L44" s="123">
        <f>'総合計'!L44</f>
        <v>97.94</v>
      </c>
      <c r="M44" s="123">
        <f>'総合計'!M44</f>
        <v>93.96</v>
      </c>
      <c r="N44" s="123">
        <f>'総合計'!N44</f>
        <v>90.67</v>
      </c>
      <c r="O44" s="121">
        <f>'総合計'!O44</f>
        <v>90</v>
      </c>
      <c r="P44" s="124">
        <f>'総合計'!P44</f>
        <v>96.32</v>
      </c>
      <c r="Q44" s="125">
        <f>'総合計'!Q44</f>
        <v>95.8220700722506</v>
      </c>
      <c r="R44" s="126">
        <f>'総合計'!R44</f>
        <v>100.33577597548404</v>
      </c>
      <c r="S44" s="35"/>
    </row>
    <row r="45" ht="15.75" customHeight="1">
      <c r="A45" s="116" t="str">
        <f>'P一般'!A45</f>
        <v>※数値はすべて確定値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7" width="10.7109375" style="0" customWidth="1"/>
    <col min="18" max="18" width="11.7109375" style="0" customWidth="1"/>
    <col min="19" max="19" width="8.140625" style="0" customWidth="1"/>
  </cols>
  <sheetData>
    <row r="2" spans="1:16" ht="27" customHeight="1">
      <c r="A2" s="15" t="s">
        <v>53</v>
      </c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19" t="s">
        <v>0</v>
      </c>
      <c r="B3" s="3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7">
        <f>'P一般'!R3</f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>
        <v>16058</v>
      </c>
      <c r="E5" s="51">
        <v>43934</v>
      </c>
      <c r="F5" s="51">
        <v>31414</v>
      </c>
      <c r="G5" s="51">
        <v>64589</v>
      </c>
      <c r="H5" s="51">
        <v>55395</v>
      </c>
      <c r="I5" s="52">
        <v>30072</v>
      </c>
      <c r="J5" s="53">
        <f>SUM(D5:I5)</f>
        <v>241462</v>
      </c>
      <c r="K5" s="52">
        <v>100853</v>
      </c>
      <c r="L5" s="51">
        <v>41822</v>
      </c>
      <c r="M5" s="51">
        <v>82728</v>
      </c>
      <c r="N5" s="51">
        <v>40082</v>
      </c>
      <c r="O5" s="51">
        <v>40401</v>
      </c>
      <c r="P5" s="52">
        <v>25933</v>
      </c>
      <c r="Q5" s="53">
        <f>SUM(K5:P5)</f>
        <v>331819</v>
      </c>
      <c r="R5" s="54">
        <f>J5+Q5</f>
        <v>573281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>
        <v>1411596</v>
      </c>
      <c r="E6" s="51">
        <v>4043871</v>
      </c>
      <c r="F6" s="51">
        <v>2950073</v>
      </c>
      <c r="G6" s="51">
        <v>6654318</v>
      </c>
      <c r="H6" s="51">
        <v>6064427</v>
      </c>
      <c r="I6" s="52">
        <v>3013848</v>
      </c>
      <c r="J6" s="53">
        <f>SUM(D6:I6)</f>
        <v>24138133</v>
      </c>
      <c r="K6" s="68">
        <v>8407437</v>
      </c>
      <c r="L6" s="59">
        <v>3395001</v>
      </c>
      <c r="M6" s="59">
        <v>3999447</v>
      </c>
      <c r="N6" s="59">
        <v>1603669</v>
      </c>
      <c r="O6" s="59">
        <v>1811457</v>
      </c>
      <c r="P6" s="58">
        <v>1010073</v>
      </c>
      <c r="Q6" s="57">
        <f>SUM(K6:P6)</f>
        <v>20227084</v>
      </c>
      <c r="R6" s="60">
        <f>J6+Q6</f>
        <v>44365217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I7">IF(D5=0,,D6/D5*1000)</f>
        <v>87906.09042221945</v>
      </c>
      <c r="E7" s="70">
        <f t="shared" si="0"/>
        <v>92044.22542905268</v>
      </c>
      <c r="F7" s="70">
        <f t="shared" si="0"/>
        <v>93909.49894951296</v>
      </c>
      <c r="G7" s="70">
        <f t="shared" si="0"/>
        <v>103025.56162814102</v>
      </c>
      <c r="H7" s="70">
        <f t="shared" si="0"/>
        <v>109476.07184763967</v>
      </c>
      <c r="I7" s="74">
        <f t="shared" si="0"/>
        <v>100221.06943335992</v>
      </c>
      <c r="J7" s="75">
        <f>(J6/J5)*1000</f>
        <v>99966.59101639182</v>
      </c>
      <c r="K7" s="72">
        <f aca="true" t="shared" si="1" ref="K7:Q7">IF(K5=0,,K6/K5*1000)</f>
        <v>83363.2812112679</v>
      </c>
      <c r="L7" s="70">
        <f t="shared" si="1"/>
        <v>81177.39467266033</v>
      </c>
      <c r="M7" s="70">
        <f t="shared" si="1"/>
        <v>48344.538729329855</v>
      </c>
      <c r="N7" s="70">
        <f t="shared" si="1"/>
        <v>40009.70510453571</v>
      </c>
      <c r="O7" s="70">
        <f t="shared" si="1"/>
        <v>44836.93472933838</v>
      </c>
      <c r="P7" s="74">
        <f t="shared" si="1"/>
        <v>38949.330968264374</v>
      </c>
      <c r="Q7" s="73">
        <f t="shared" si="1"/>
        <v>60958.185034612245</v>
      </c>
      <c r="R7" s="76">
        <f>(R6/R5)*1000</f>
        <v>77388.25636991284</v>
      </c>
      <c r="S7" s="41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50">
        <v>62875</v>
      </c>
      <c r="E8" s="51">
        <v>17092</v>
      </c>
      <c r="F8" s="51">
        <v>28710</v>
      </c>
      <c r="G8" s="51">
        <v>11839</v>
      </c>
      <c r="H8" s="51">
        <v>50</v>
      </c>
      <c r="I8" s="52">
        <v>11090</v>
      </c>
      <c r="J8" s="53">
        <f>SUM(D8:I8)</f>
        <v>131656</v>
      </c>
      <c r="K8" s="52">
        <v>18045</v>
      </c>
      <c r="L8" s="51">
        <v>26965</v>
      </c>
      <c r="M8" s="51">
        <v>35440</v>
      </c>
      <c r="N8" s="51">
        <v>11865</v>
      </c>
      <c r="O8" s="51">
        <v>22293</v>
      </c>
      <c r="P8" s="52">
        <v>23663</v>
      </c>
      <c r="Q8" s="53">
        <f>SUM(K8:P8)</f>
        <v>138271</v>
      </c>
      <c r="R8" s="54">
        <f>J8+Q8</f>
        <v>269927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50">
        <v>5366242</v>
      </c>
      <c r="E9" s="51">
        <v>1539028</v>
      </c>
      <c r="F9" s="51">
        <v>2691693</v>
      </c>
      <c r="G9" s="51">
        <v>1218495</v>
      </c>
      <c r="H9" s="51">
        <v>5848</v>
      </c>
      <c r="I9" s="52">
        <v>1161516</v>
      </c>
      <c r="J9" s="53">
        <f>SUM(D9:I9)</f>
        <v>11982822</v>
      </c>
      <c r="K9" s="58">
        <v>1327211</v>
      </c>
      <c r="L9" s="59">
        <v>2188833</v>
      </c>
      <c r="M9" s="59">
        <v>1359487</v>
      </c>
      <c r="N9" s="59">
        <v>386996</v>
      </c>
      <c r="O9" s="59">
        <v>772101</v>
      </c>
      <c r="P9" s="58">
        <v>1147417</v>
      </c>
      <c r="Q9" s="53">
        <f>SUM(K9:P9)</f>
        <v>7182045</v>
      </c>
      <c r="R9" s="54">
        <f>J9+Q9</f>
        <v>19164867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2" ref="D10:I10">IF(D8=0,,D9/D8*1000)</f>
        <v>85347.78528827037</v>
      </c>
      <c r="E10" s="70">
        <f t="shared" si="2"/>
        <v>90043.76316405337</v>
      </c>
      <c r="F10" s="70">
        <f t="shared" si="2"/>
        <v>93754.54545454546</v>
      </c>
      <c r="G10" s="70">
        <f t="shared" si="2"/>
        <v>102922.12180082776</v>
      </c>
      <c r="H10" s="70">
        <f t="shared" si="2"/>
        <v>116960</v>
      </c>
      <c r="I10" s="74">
        <f t="shared" si="2"/>
        <v>104735.43733092876</v>
      </c>
      <c r="J10" s="75">
        <f>(J9/J8)*1000</f>
        <v>91016.1481436471</v>
      </c>
      <c r="K10" s="74">
        <f aca="true" t="shared" si="3" ref="K10:Q10">IF(K8=0,,K9/K8*1000)</f>
        <v>73550.06927126629</v>
      </c>
      <c r="L10" s="70">
        <f t="shared" si="3"/>
        <v>81173.11329501205</v>
      </c>
      <c r="M10" s="70">
        <f t="shared" si="3"/>
        <v>38360.242663656885</v>
      </c>
      <c r="N10" s="70">
        <f t="shared" si="3"/>
        <v>32616.60345554151</v>
      </c>
      <c r="O10" s="70">
        <f t="shared" si="3"/>
        <v>34634.234961647155</v>
      </c>
      <c r="P10" s="74">
        <f t="shared" si="3"/>
        <v>48489.92097367198</v>
      </c>
      <c r="Q10" s="75">
        <f t="shared" si="3"/>
        <v>51941.80269181535</v>
      </c>
      <c r="R10" s="77">
        <f>(R9/R8)*1000</f>
        <v>71000.18523526732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/>
      <c r="E11" s="51">
        <v>23265</v>
      </c>
      <c r="F11" s="51"/>
      <c r="G11" s="51">
        <v>11961</v>
      </c>
      <c r="H11" s="51">
        <v>0</v>
      </c>
      <c r="I11" s="52">
        <v>0</v>
      </c>
      <c r="J11" s="53">
        <f>SUM(D11:I11)</f>
        <v>35226</v>
      </c>
      <c r="K11" s="52">
        <v>7510</v>
      </c>
      <c r="L11" s="51">
        <v>11532</v>
      </c>
      <c r="M11" s="51">
        <v>12642</v>
      </c>
      <c r="N11" s="51">
        <v>2388</v>
      </c>
      <c r="O11" s="51"/>
      <c r="P11" s="52">
        <v>11926</v>
      </c>
      <c r="Q11" s="53">
        <f>SUM(K11:P11)</f>
        <v>45998</v>
      </c>
      <c r="R11" s="54">
        <f>J11+Q11</f>
        <v>81224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/>
      <c r="E12" s="51">
        <v>2085680</v>
      </c>
      <c r="F12" s="51"/>
      <c r="G12" s="51">
        <v>1266136</v>
      </c>
      <c r="H12" s="51">
        <v>0</v>
      </c>
      <c r="I12" s="52">
        <v>0</v>
      </c>
      <c r="J12" s="53">
        <f>SUM(D12:I12)</f>
        <v>3351816</v>
      </c>
      <c r="K12" s="58">
        <v>697512</v>
      </c>
      <c r="L12" s="59">
        <v>947998</v>
      </c>
      <c r="M12" s="59">
        <v>628848</v>
      </c>
      <c r="N12" s="59">
        <v>183978</v>
      </c>
      <c r="O12" s="59"/>
      <c r="P12" s="58">
        <v>544507</v>
      </c>
      <c r="Q12" s="53">
        <f>SUM(K12:P12)</f>
        <v>3002843</v>
      </c>
      <c r="R12" s="54">
        <f>J12+Q12</f>
        <v>6354659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4" ref="D13:I13">IF(D11=0,,D12/D11*1000)</f>
        <v>0</v>
      </c>
      <c r="E13" s="70">
        <f t="shared" si="4"/>
        <v>89648.8287126585</v>
      </c>
      <c r="F13" s="70">
        <f t="shared" si="4"/>
        <v>0</v>
      </c>
      <c r="G13" s="70">
        <f t="shared" si="4"/>
        <v>105855.36326394114</v>
      </c>
      <c r="H13" s="70">
        <f t="shared" si="4"/>
        <v>0</v>
      </c>
      <c r="I13" s="74">
        <f t="shared" si="4"/>
        <v>0</v>
      </c>
      <c r="J13" s="75">
        <f>(J12/J11)*1000</f>
        <v>95151.76290240164</v>
      </c>
      <c r="K13" s="74">
        <f aca="true" t="shared" si="5" ref="K13:Q13">IF(K11=0,,K12/K11*1000)</f>
        <v>92877.76298268975</v>
      </c>
      <c r="L13" s="70">
        <f t="shared" si="5"/>
        <v>82205.86194935831</v>
      </c>
      <c r="M13" s="70">
        <f t="shared" si="5"/>
        <v>49742.76222116754</v>
      </c>
      <c r="N13" s="70">
        <f t="shared" si="5"/>
        <v>77042.71356783921</v>
      </c>
      <c r="O13" s="70">
        <f t="shared" si="5"/>
        <v>0</v>
      </c>
      <c r="P13" s="74">
        <f t="shared" si="5"/>
        <v>45657.13566996478</v>
      </c>
      <c r="Q13" s="75">
        <f t="shared" si="5"/>
        <v>65282.03400147832</v>
      </c>
      <c r="R13" s="77">
        <f>(R12/R11)*1000</f>
        <v>78236.22328375849</v>
      </c>
      <c r="S13" s="41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/>
      <c r="E14" s="51">
        <v>11002</v>
      </c>
      <c r="F14" s="51"/>
      <c r="G14" s="51"/>
      <c r="H14" s="51"/>
      <c r="I14" s="52"/>
      <c r="J14" s="53">
        <f>SUM(D14:I14)</f>
        <v>11002</v>
      </c>
      <c r="K14" s="52">
        <v>2392</v>
      </c>
      <c r="L14" s="51">
        <v>18240</v>
      </c>
      <c r="M14" s="51"/>
      <c r="N14" s="51"/>
      <c r="O14" s="51"/>
      <c r="P14" s="52"/>
      <c r="Q14" s="53">
        <f>SUM(K14:P14)</f>
        <v>20632</v>
      </c>
      <c r="R14" s="54">
        <f>J14+Q14</f>
        <v>31634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/>
      <c r="E15" s="55">
        <v>992490</v>
      </c>
      <c r="F15" s="51"/>
      <c r="G15" s="51"/>
      <c r="H15" s="51"/>
      <c r="I15" s="52"/>
      <c r="J15" s="57">
        <f>SUM(D15:I15)</f>
        <v>992490</v>
      </c>
      <c r="K15" s="68">
        <v>174644</v>
      </c>
      <c r="L15" s="59">
        <v>1657873</v>
      </c>
      <c r="M15" s="59"/>
      <c r="N15" s="59"/>
      <c r="O15" s="59"/>
      <c r="P15" s="58"/>
      <c r="Q15" s="57">
        <f>SUM(K15:P15)</f>
        <v>1832517</v>
      </c>
      <c r="R15" s="60">
        <f>J15+Q15</f>
        <v>2825007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>IF(D14=0,,D15/D14*1000)</f>
        <v>0</v>
      </c>
      <c r="E16" s="71">
        <f>IF(E14=0,,E15/E14*1000)</f>
        <v>90209.96182512271</v>
      </c>
      <c r="F16" s="70">
        <f>IF(F14=0,,F15/F14*1000)</f>
        <v>0</v>
      </c>
      <c r="G16" s="70">
        <f aca="true" t="shared" si="6" ref="G16:R16">IF(G14=0,,G15/G14*1000)</f>
        <v>0</v>
      </c>
      <c r="H16" s="70">
        <f t="shared" si="6"/>
        <v>0</v>
      </c>
      <c r="I16" s="74">
        <f t="shared" si="6"/>
        <v>0</v>
      </c>
      <c r="J16" s="73">
        <f t="shared" si="6"/>
        <v>90209.96182512271</v>
      </c>
      <c r="K16" s="72">
        <f t="shared" si="6"/>
        <v>73011.70568561874</v>
      </c>
      <c r="L16" s="70">
        <f t="shared" si="6"/>
        <v>90892.1600877193</v>
      </c>
      <c r="M16" s="70">
        <f t="shared" si="6"/>
        <v>0</v>
      </c>
      <c r="N16" s="70">
        <f t="shared" si="6"/>
        <v>0</v>
      </c>
      <c r="O16" s="70">
        <f t="shared" si="6"/>
        <v>0</v>
      </c>
      <c r="P16" s="74">
        <f t="shared" si="6"/>
        <v>0</v>
      </c>
      <c r="Q16" s="73">
        <f t="shared" si="6"/>
        <v>88819.16440480806</v>
      </c>
      <c r="R16" s="76">
        <f t="shared" si="6"/>
        <v>89302.87032939242</v>
      </c>
      <c r="S16" s="41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>
        <v>5848</v>
      </c>
      <c r="E17" s="51">
        <v>29196</v>
      </c>
      <c r="F17" s="51">
        <v>23794</v>
      </c>
      <c r="G17" s="51">
        <v>81953</v>
      </c>
      <c r="H17" s="51">
        <v>44048</v>
      </c>
      <c r="I17" s="52">
        <v>56768</v>
      </c>
      <c r="J17" s="53">
        <f>SUM(D17:I17)</f>
        <v>241607</v>
      </c>
      <c r="K17" s="52">
        <v>99492</v>
      </c>
      <c r="L17" s="51">
        <v>70701</v>
      </c>
      <c r="M17" s="51">
        <v>67722</v>
      </c>
      <c r="N17" s="51">
        <v>45237</v>
      </c>
      <c r="O17" s="51">
        <v>59227</v>
      </c>
      <c r="P17" s="52">
        <v>40524</v>
      </c>
      <c r="Q17" s="53">
        <f>SUM(K17:P17)</f>
        <v>382903</v>
      </c>
      <c r="R17" s="54">
        <f>J17+Q17</f>
        <v>624510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>
        <v>498973</v>
      </c>
      <c r="E18" s="51">
        <v>2661713</v>
      </c>
      <c r="F18" s="51">
        <v>2377499</v>
      </c>
      <c r="G18" s="51">
        <v>8822837</v>
      </c>
      <c r="H18" s="51">
        <v>4739819</v>
      </c>
      <c r="I18" s="52">
        <v>5511304</v>
      </c>
      <c r="J18" s="53">
        <f>SUM(D18:I18)</f>
        <v>24612145</v>
      </c>
      <c r="K18" s="58">
        <v>8956341</v>
      </c>
      <c r="L18" s="59">
        <v>4504300</v>
      </c>
      <c r="M18" s="59">
        <v>3917722</v>
      </c>
      <c r="N18" s="59">
        <v>1681509</v>
      </c>
      <c r="O18" s="59">
        <v>2372930</v>
      </c>
      <c r="P18" s="58">
        <v>2038683</v>
      </c>
      <c r="Q18" s="53">
        <f>SUM(K18:P18)</f>
        <v>23471485</v>
      </c>
      <c r="R18" s="54">
        <f>J18+Q18</f>
        <v>48083630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7" ref="D19:I19">IF(D17=0,,D18/D17*1000)</f>
        <v>85323.7004103967</v>
      </c>
      <c r="E19" s="70">
        <f t="shared" si="7"/>
        <v>91167.04343060694</v>
      </c>
      <c r="F19" s="70">
        <f t="shared" si="7"/>
        <v>99920.10590905271</v>
      </c>
      <c r="G19" s="70">
        <f t="shared" si="7"/>
        <v>107657.27917220847</v>
      </c>
      <c r="H19" s="70">
        <f t="shared" si="7"/>
        <v>107605.77097711587</v>
      </c>
      <c r="I19" s="74">
        <f t="shared" si="7"/>
        <v>97084.69560315671</v>
      </c>
      <c r="J19" s="75">
        <f>(J18/J17)*1000</f>
        <v>101868.50960444026</v>
      </c>
      <c r="K19" s="74">
        <f aca="true" t="shared" si="8" ref="K19:Q19">IF(K17=0,,K18/K17*1000)</f>
        <v>90020.7152333856</v>
      </c>
      <c r="L19" s="70">
        <f t="shared" si="8"/>
        <v>63709.14131341848</v>
      </c>
      <c r="M19" s="70">
        <f t="shared" si="8"/>
        <v>57850.06349487611</v>
      </c>
      <c r="N19" s="70">
        <f t="shared" si="8"/>
        <v>37171.09887923603</v>
      </c>
      <c r="O19" s="70">
        <f t="shared" si="8"/>
        <v>40065.00413662688</v>
      </c>
      <c r="P19" s="74">
        <f t="shared" si="8"/>
        <v>50308.03968018952</v>
      </c>
      <c r="Q19" s="75">
        <f t="shared" si="8"/>
        <v>61298.77540787092</v>
      </c>
      <c r="R19" s="77">
        <f>(R18/R17)*1000</f>
        <v>76994.17143040143</v>
      </c>
      <c r="S19" s="41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>
        <v>68020</v>
      </c>
      <c r="E20" s="51">
        <v>41165</v>
      </c>
      <c r="F20" s="51">
        <v>82800</v>
      </c>
      <c r="G20" s="51">
        <v>37012</v>
      </c>
      <c r="H20" s="51">
        <v>91164</v>
      </c>
      <c r="I20" s="52">
        <v>27911</v>
      </c>
      <c r="J20" s="53">
        <f>SUM(D20:I20)</f>
        <v>348072</v>
      </c>
      <c r="K20" s="52">
        <v>52349</v>
      </c>
      <c r="L20" s="51">
        <v>79294</v>
      </c>
      <c r="M20" s="51">
        <v>51710</v>
      </c>
      <c r="N20" s="51">
        <v>86817</v>
      </c>
      <c r="O20" s="51">
        <v>49360</v>
      </c>
      <c r="P20" s="52">
        <v>33457</v>
      </c>
      <c r="Q20" s="53">
        <f>SUM(K20:P20)</f>
        <v>352987</v>
      </c>
      <c r="R20" s="54">
        <f>J20+Q20</f>
        <v>701059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>
        <v>5363869</v>
      </c>
      <c r="E21" s="51">
        <v>3818763</v>
      </c>
      <c r="F21" s="51">
        <v>7500802</v>
      </c>
      <c r="G21" s="51">
        <v>3820264</v>
      </c>
      <c r="H21" s="55">
        <v>8453279</v>
      </c>
      <c r="I21" s="52">
        <v>2829814</v>
      </c>
      <c r="J21" s="57">
        <f>SUM(D21:I21)</f>
        <v>31786791</v>
      </c>
      <c r="K21" s="58">
        <v>4386315</v>
      </c>
      <c r="L21" s="59">
        <v>5512381</v>
      </c>
      <c r="M21" s="59">
        <v>3041052</v>
      </c>
      <c r="N21" s="59">
        <v>3542286</v>
      </c>
      <c r="O21" s="59">
        <v>2167777</v>
      </c>
      <c r="P21" s="58">
        <v>1613290</v>
      </c>
      <c r="Q21" s="53">
        <f>SUM(K21:P21)</f>
        <v>20263101</v>
      </c>
      <c r="R21" s="60">
        <f>J21+Q21</f>
        <v>52049892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9" ref="D22:I22">IF(D20=0,,D21/D20*1000)</f>
        <v>78857.23316671567</v>
      </c>
      <c r="E22" s="70">
        <f t="shared" si="9"/>
        <v>92767.22944248754</v>
      </c>
      <c r="F22" s="70">
        <f t="shared" si="9"/>
        <v>90589.3961352657</v>
      </c>
      <c r="G22" s="70">
        <f t="shared" si="9"/>
        <v>103216.9026261753</v>
      </c>
      <c r="H22" s="71">
        <f t="shared" si="9"/>
        <v>92726.06511342197</v>
      </c>
      <c r="I22" s="74">
        <f t="shared" si="9"/>
        <v>101387.05170004656</v>
      </c>
      <c r="J22" s="73">
        <f>(J21/J20)*1000</f>
        <v>91322.45914638351</v>
      </c>
      <c r="K22" s="74">
        <f aca="true" t="shared" si="10" ref="K22:Q22">IF(K20=0,,K21/K20*1000)</f>
        <v>83789.85271924965</v>
      </c>
      <c r="L22" s="70">
        <f t="shared" si="10"/>
        <v>69518.26115469013</v>
      </c>
      <c r="M22" s="70">
        <f t="shared" si="10"/>
        <v>58809.74666408819</v>
      </c>
      <c r="N22" s="70">
        <f t="shared" si="10"/>
        <v>40801.75541656588</v>
      </c>
      <c r="O22" s="70">
        <f t="shared" si="10"/>
        <v>43917.68638573744</v>
      </c>
      <c r="P22" s="74">
        <f t="shared" si="10"/>
        <v>48219.80452521147</v>
      </c>
      <c r="Q22" s="75">
        <f t="shared" si="10"/>
        <v>57404.6664608045</v>
      </c>
      <c r="R22" s="76">
        <f>(R21/R20)*1000</f>
        <v>74244.66699664365</v>
      </c>
      <c r="S22" s="41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>
        <v>51710</v>
      </c>
      <c r="E23" s="51">
        <v>9933</v>
      </c>
      <c r="F23" s="51"/>
      <c r="G23" s="51">
        <v>25722</v>
      </c>
      <c r="H23" s="51">
        <v>38041</v>
      </c>
      <c r="I23" s="52">
        <v>36494</v>
      </c>
      <c r="J23" s="53">
        <f>SUM(D23:I23)</f>
        <v>161900</v>
      </c>
      <c r="K23" s="52">
        <v>23082</v>
      </c>
      <c r="L23" s="51">
        <v>63593</v>
      </c>
      <c r="M23" s="55">
        <v>57586</v>
      </c>
      <c r="N23" s="51">
        <v>89152</v>
      </c>
      <c r="O23" s="51">
        <v>43747</v>
      </c>
      <c r="P23" s="52">
        <v>55605</v>
      </c>
      <c r="Q23" s="57">
        <f>SUM(K23:P23)</f>
        <v>332765</v>
      </c>
      <c r="R23" s="60">
        <f>J23+Q23</f>
        <v>494665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50">
        <v>4475922</v>
      </c>
      <c r="E24" s="51">
        <v>885483</v>
      </c>
      <c r="F24" s="51"/>
      <c r="G24" s="51">
        <v>2625185</v>
      </c>
      <c r="H24" s="51">
        <v>4106432</v>
      </c>
      <c r="I24" s="52">
        <v>3668645</v>
      </c>
      <c r="J24" s="53">
        <f>SUM(D24:I24)</f>
        <v>15761667</v>
      </c>
      <c r="K24" s="58">
        <v>2191568</v>
      </c>
      <c r="L24" s="67">
        <v>4861098</v>
      </c>
      <c r="M24" s="67">
        <v>3014181</v>
      </c>
      <c r="N24" s="59">
        <v>3093147</v>
      </c>
      <c r="O24" s="59">
        <v>1693790</v>
      </c>
      <c r="P24" s="58">
        <v>2787074</v>
      </c>
      <c r="Q24" s="57">
        <f>SUM(K24:P24)</f>
        <v>17640858</v>
      </c>
      <c r="R24" s="60">
        <f>J24+Q24</f>
        <v>33402525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69">
        <f aca="true" t="shared" si="11" ref="D25:I25">IF(D23=0,,D24/D23*1000)</f>
        <v>86558.15122800232</v>
      </c>
      <c r="E25" s="70">
        <f t="shared" si="11"/>
        <v>89145.57535487768</v>
      </c>
      <c r="F25" s="70">
        <f t="shared" si="11"/>
        <v>0</v>
      </c>
      <c r="G25" s="70">
        <f t="shared" si="11"/>
        <v>102059.90980483632</v>
      </c>
      <c r="H25" s="70">
        <f t="shared" si="11"/>
        <v>107947.5302962593</v>
      </c>
      <c r="I25" s="74">
        <f t="shared" si="11"/>
        <v>100527.3469611443</v>
      </c>
      <c r="J25" s="75">
        <f>(J24/J23)*1000</f>
        <v>97354.33600988264</v>
      </c>
      <c r="K25" s="74">
        <f aca="true" t="shared" si="12" ref="K25:Q25">IF(K23=0,,K24/K23*1000)</f>
        <v>94947.05831383761</v>
      </c>
      <c r="L25" s="71">
        <f t="shared" si="12"/>
        <v>76440.77178305788</v>
      </c>
      <c r="M25" s="71">
        <f t="shared" si="12"/>
        <v>52342.25332546105</v>
      </c>
      <c r="N25" s="70">
        <f t="shared" si="12"/>
        <v>34695.20594041637</v>
      </c>
      <c r="O25" s="70">
        <f t="shared" si="12"/>
        <v>38717.85493862436</v>
      </c>
      <c r="P25" s="74">
        <f t="shared" si="12"/>
        <v>50122.72277672871</v>
      </c>
      <c r="Q25" s="73">
        <f t="shared" si="12"/>
        <v>53012.96109867324</v>
      </c>
      <c r="R25" s="76">
        <f>(R24/R23)*1000</f>
        <v>67525.54759281535</v>
      </c>
      <c r="S25" s="41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/>
      <c r="E26" s="51"/>
      <c r="F26" s="51"/>
      <c r="G26" s="51"/>
      <c r="H26" s="51"/>
      <c r="I26" s="52"/>
      <c r="J26" s="53">
        <f>SUM(D26:I26)</f>
        <v>0</v>
      </c>
      <c r="K26" s="52"/>
      <c r="L26" s="51"/>
      <c r="M26" s="51"/>
      <c r="N26" s="51"/>
      <c r="O26" s="51"/>
      <c r="P26" s="52"/>
      <c r="Q26" s="53">
        <f>SUM(K26:P26)</f>
        <v>0</v>
      </c>
      <c r="R26" s="54">
        <f>J26+Q26</f>
        <v>0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/>
      <c r="E27" s="51"/>
      <c r="F27" s="51"/>
      <c r="G27" s="51"/>
      <c r="H27" s="51"/>
      <c r="I27" s="52"/>
      <c r="J27" s="53">
        <f>SUM(D27:I27)</f>
        <v>0</v>
      </c>
      <c r="K27" s="58"/>
      <c r="L27" s="59"/>
      <c r="M27" s="59"/>
      <c r="N27" s="59"/>
      <c r="O27" s="59"/>
      <c r="P27" s="58"/>
      <c r="Q27" s="53">
        <f>SUM(K27:P27)</f>
        <v>0</v>
      </c>
      <c r="R27" s="54">
        <f>J27+Q27</f>
        <v>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13" ref="D28:I28">IF(D26=0,,D27/D26*1000)</f>
        <v>0</v>
      </c>
      <c r="E28" s="70">
        <f t="shared" si="13"/>
        <v>0</v>
      </c>
      <c r="F28" s="70">
        <f t="shared" si="13"/>
        <v>0</v>
      </c>
      <c r="G28" s="70">
        <f t="shared" si="13"/>
        <v>0</v>
      </c>
      <c r="H28" s="70">
        <f t="shared" si="13"/>
        <v>0</v>
      </c>
      <c r="I28" s="74">
        <f t="shared" si="13"/>
        <v>0</v>
      </c>
      <c r="J28" s="75">
        <f>IF(J27=0,,(J27/J26)*1000)</f>
        <v>0</v>
      </c>
      <c r="K28" s="74">
        <f aca="true" t="shared" si="14" ref="K28:Q28">IF(K26=0,,K27/K26*1000)</f>
        <v>0</v>
      </c>
      <c r="L28" s="70">
        <f t="shared" si="14"/>
        <v>0</v>
      </c>
      <c r="M28" s="70">
        <f t="shared" si="14"/>
        <v>0</v>
      </c>
      <c r="N28" s="70">
        <f t="shared" si="14"/>
        <v>0</v>
      </c>
      <c r="O28" s="70">
        <f t="shared" si="14"/>
        <v>0</v>
      </c>
      <c r="P28" s="74">
        <f t="shared" si="14"/>
        <v>0</v>
      </c>
      <c r="Q28" s="75">
        <f t="shared" si="14"/>
        <v>0</v>
      </c>
      <c r="R28" s="77">
        <f>IF(R26=0,,(R27/R26)*1000)</f>
        <v>0</v>
      </c>
      <c r="S28" s="41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>
        <v>788</v>
      </c>
      <c r="E29" s="51">
        <v>718</v>
      </c>
      <c r="F29" s="51">
        <v>579</v>
      </c>
      <c r="G29" s="51">
        <v>363</v>
      </c>
      <c r="H29" s="51">
        <v>384</v>
      </c>
      <c r="I29" s="52">
        <v>1826</v>
      </c>
      <c r="J29" s="53">
        <f>SUM(D29:I29)</f>
        <v>4658</v>
      </c>
      <c r="K29" s="52">
        <v>1066</v>
      </c>
      <c r="L29" s="51">
        <v>1456</v>
      </c>
      <c r="M29" s="51">
        <v>1552</v>
      </c>
      <c r="N29" s="51">
        <v>980</v>
      </c>
      <c r="O29" s="51">
        <v>654</v>
      </c>
      <c r="P29" s="52">
        <v>478</v>
      </c>
      <c r="Q29" s="53">
        <f>SUM(K29:P29)</f>
        <v>6186</v>
      </c>
      <c r="R29" s="54">
        <f>J29+Q29</f>
        <v>10844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>
        <v>214295</v>
      </c>
      <c r="E30" s="51">
        <v>196472</v>
      </c>
      <c r="F30" s="51">
        <v>158195</v>
      </c>
      <c r="G30" s="51">
        <v>101984</v>
      </c>
      <c r="H30" s="51">
        <v>112304</v>
      </c>
      <c r="I30" s="52">
        <v>522649</v>
      </c>
      <c r="J30" s="53">
        <f>SUM(D30:I30)</f>
        <v>1305899</v>
      </c>
      <c r="K30" s="58">
        <v>317047</v>
      </c>
      <c r="L30" s="59">
        <v>438412</v>
      </c>
      <c r="M30" s="59">
        <v>460427</v>
      </c>
      <c r="N30" s="59">
        <v>263058</v>
      </c>
      <c r="O30" s="59">
        <v>173207</v>
      </c>
      <c r="P30" s="58">
        <v>126500</v>
      </c>
      <c r="Q30" s="53">
        <f>SUM(K30:P30)</f>
        <v>1778651</v>
      </c>
      <c r="R30" s="54">
        <f>J30+Q30</f>
        <v>3084550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15" ref="D31:I31">IF(D29=0,,D30/D29*1000)</f>
        <v>271947.96954314725</v>
      </c>
      <c r="E31" s="70">
        <f t="shared" si="15"/>
        <v>273637.88300835656</v>
      </c>
      <c r="F31" s="70">
        <f t="shared" si="15"/>
        <v>273221.0708117444</v>
      </c>
      <c r="G31" s="70">
        <f t="shared" si="15"/>
        <v>280947.6584022038</v>
      </c>
      <c r="H31" s="70">
        <f t="shared" si="15"/>
        <v>292458.3333333333</v>
      </c>
      <c r="I31" s="74">
        <f t="shared" si="15"/>
        <v>286226.1774370208</v>
      </c>
      <c r="J31" s="75">
        <f>(J30/J29)*1000</f>
        <v>280356.16144267924</v>
      </c>
      <c r="K31" s="74">
        <f aca="true" t="shared" si="16" ref="K31:Q31">IF(K29=0,,K30/K29*1000)</f>
        <v>297417.4484052533</v>
      </c>
      <c r="L31" s="70">
        <f t="shared" si="16"/>
        <v>301107.14285714284</v>
      </c>
      <c r="M31" s="70">
        <f t="shared" si="16"/>
        <v>296666.88144329895</v>
      </c>
      <c r="N31" s="70">
        <f t="shared" si="16"/>
        <v>268426.5306122449</v>
      </c>
      <c r="O31" s="70">
        <f t="shared" si="16"/>
        <v>264842.50764525996</v>
      </c>
      <c r="P31" s="74">
        <f t="shared" si="16"/>
        <v>264644.35146443517</v>
      </c>
      <c r="Q31" s="75">
        <f t="shared" si="16"/>
        <v>287528.4513417394</v>
      </c>
      <c r="R31" s="77">
        <f>(R30/R29)*1000</f>
        <v>284447.6208041313</v>
      </c>
      <c r="S31" s="41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/>
      <c r="E32" s="51"/>
      <c r="F32" s="51"/>
      <c r="G32" s="51"/>
      <c r="H32" s="51"/>
      <c r="I32" s="52"/>
      <c r="J32" s="53">
        <f>SUM(D32:I32)</f>
        <v>0</v>
      </c>
      <c r="K32" s="52"/>
      <c r="L32" s="51"/>
      <c r="M32" s="51"/>
      <c r="N32" s="51"/>
      <c r="O32" s="51"/>
      <c r="P32" s="52"/>
      <c r="Q32" s="53">
        <f>SUM(K32:P32)</f>
        <v>0</v>
      </c>
      <c r="R32" s="54">
        <f>J32+Q32</f>
        <v>0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/>
      <c r="E33" s="51"/>
      <c r="F33" s="51"/>
      <c r="G33" s="51"/>
      <c r="H33" s="51"/>
      <c r="I33" s="52"/>
      <c r="J33" s="53">
        <f>SUM(D33:I33)</f>
        <v>0</v>
      </c>
      <c r="K33" s="58"/>
      <c r="L33" s="59"/>
      <c r="M33" s="59"/>
      <c r="N33" s="59"/>
      <c r="O33" s="59"/>
      <c r="P33" s="58"/>
      <c r="Q33" s="53">
        <f>SUM(K33:P33)</f>
        <v>0</v>
      </c>
      <c r="R33" s="54">
        <f>J33+Q33</f>
        <v>0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>IF(D32=0,,D33/D32*1000)</f>
        <v>0</v>
      </c>
      <c r="E34" s="70">
        <f>IF(E32=0,,E33/E32*1000)</f>
        <v>0</v>
      </c>
      <c r="F34" s="70">
        <f>IF(F32=0,,F33/F32*1000)</f>
        <v>0</v>
      </c>
      <c r="G34" s="70">
        <f aca="true" t="shared" si="17" ref="G34:R34">IF(G32=0,,G33/G32*1000)</f>
        <v>0</v>
      </c>
      <c r="H34" s="70">
        <f t="shared" si="17"/>
        <v>0</v>
      </c>
      <c r="I34" s="74">
        <f t="shared" si="17"/>
        <v>0</v>
      </c>
      <c r="J34" s="75">
        <f t="shared" si="17"/>
        <v>0</v>
      </c>
      <c r="K34" s="74">
        <f>IF(K32=0,,K33/K32*1000)</f>
        <v>0</v>
      </c>
      <c r="L34" s="70">
        <f t="shared" si="17"/>
        <v>0</v>
      </c>
      <c r="M34" s="70">
        <f t="shared" si="17"/>
        <v>0</v>
      </c>
      <c r="N34" s="70">
        <f t="shared" si="17"/>
        <v>0</v>
      </c>
      <c r="O34" s="70">
        <f t="shared" si="17"/>
        <v>0</v>
      </c>
      <c r="P34" s="74">
        <f t="shared" si="17"/>
        <v>0</v>
      </c>
      <c r="Q34" s="75">
        <f t="shared" si="17"/>
        <v>0</v>
      </c>
      <c r="R34" s="77">
        <f t="shared" si="17"/>
        <v>0</v>
      </c>
      <c r="S34" s="41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/>
      <c r="E35" s="51">
        <v>0</v>
      </c>
      <c r="F35" s="51">
        <v>11587</v>
      </c>
      <c r="G35" s="51">
        <v>0</v>
      </c>
      <c r="H35" s="51"/>
      <c r="I35" s="52">
        <v>134</v>
      </c>
      <c r="J35" s="53">
        <f>SUM(D35:I35)</f>
        <v>11721</v>
      </c>
      <c r="K35" s="52"/>
      <c r="L35" s="51"/>
      <c r="M35" s="51"/>
      <c r="N35" s="51"/>
      <c r="O35" s="51"/>
      <c r="P35" s="52"/>
      <c r="Q35" s="53">
        <f>SUM(K35:P35)</f>
        <v>0</v>
      </c>
      <c r="R35" s="54">
        <f>J35+Q35</f>
        <v>11721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/>
      <c r="E36" s="51">
        <v>0</v>
      </c>
      <c r="F36" s="51">
        <v>1093123</v>
      </c>
      <c r="G36" s="51">
        <v>0</v>
      </c>
      <c r="H36" s="51"/>
      <c r="I36" s="52">
        <v>8383</v>
      </c>
      <c r="J36" s="53">
        <f>SUM(D36:I36)</f>
        <v>1101506</v>
      </c>
      <c r="K36" s="58"/>
      <c r="L36" s="59"/>
      <c r="M36" s="59"/>
      <c r="N36" s="59"/>
      <c r="O36" s="59"/>
      <c r="P36" s="58"/>
      <c r="Q36" s="53">
        <f>SUM(K36:P36)</f>
        <v>0</v>
      </c>
      <c r="R36" s="54">
        <f>J36+Q36</f>
        <v>1101506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18" ref="D37:J37">IF(D35=0,,D36/D35*1000)</f>
        <v>0</v>
      </c>
      <c r="E37" s="70">
        <f t="shared" si="18"/>
        <v>0</v>
      </c>
      <c r="F37" s="70">
        <f t="shared" si="18"/>
        <v>94340.46776559939</v>
      </c>
      <c r="G37" s="70">
        <f t="shared" si="18"/>
        <v>0</v>
      </c>
      <c r="H37" s="70">
        <f t="shared" si="18"/>
        <v>0</v>
      </c>
      <c r="I37" s="74">
        <f t="shared" si="18"/>
        <v>62559.701492537315</v>
      </c>
      <c r="J37" s="75">
        <f t="shared" si="18"/>
        <v>93977.13505673577</v>
      </c>
      <c r="K37" s="74">
        <f aca="true" t="shared" si="19" ref="K37:R37">IF(K35=0,,K36/K35*1000)</f>
        <v>0</v>
      </c>
      <c r="L37" s="70">
        <f t="shared" si="19"/>
        <v>0</v>
      </c>
      <c r="M37" s="70">
        <f t="shared" si="19"/>
        <v>0</v>
      </c>
      <c r="N37" s="70">
        <f t="shared" si="19"/>
        <v>0</v>
      </c>
      <c r="O37" s="70">
        <f t="shared" si="19"/>
        <v>0</v>
      </c>
      <c r="P37" s="74">
        <f t="shared" si="19"/>
        <v>0</v>
      </c>
      <c r="Q37" s="75">
        <f t="shared" si="19"/>
        <v>0</v>
      </c>
      <c r="R37" s="77">
        <f t="shared" si="19"/>
        <v>93977.13505673577</v>
      </c>
      <c r="S37" s="41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>
        <f>76+2</f>
        <v>78</v>
      </c>
      <c r="E38" s="51">
        <f>88</f>
        <v>88</v>
      </c>
      <c r="F38" s="51">
        <v>73</v>
      </c>
      <c r="G38" s="51">
        <v>72</v>
      </c>
      <c r="H38" s="51">
        <v>111</v>
      </c>
      <c r="I38" s="52">
        <f>87+1</f>
        <v>88</v>
      </c>
      <c r="J38" s="53">
        <f>SUM(D38:I38)</f>
        <v>510</v>
      </c>
      <c r="K38" s="52">
        <f>162</f>
        <v>162</v>
      </c>
      <c r="L38" s="51">
        <v>122</v>
      </c>
      <c r="M38" s="51">
        <f>96+2+2</f>
        <v>100</v>
      </c>
      <c r="N38" s="51">
        <f>51+1</f>
        <v>52</v>
      </c>
      <c r="O38" s="51">
        <f>31</f>
        <v>31</v>
      </c>
      <c r="P38" s="52">
        <v>48</v>
      </c>
      <c r="Q38" s="53">
        <f>SUM(K38:P38)</f>
        <v>515</v>
      </c>
      <c r="R38" s="54">
        <f>J38+Q38</f>
        <v>1025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>
        <f>22380+9713+7606</f>
        <v>39699</v>
      </c>
      <c r="E39" s="51">
        <f>26027+7955+3750</f>
        <v>37732</v>
      </c>
      <c r="F39" s="51">
        <f>22659+6484</f>
        <v>29143</v>
      </c>
      <c r="G39" s="51">
        <f>26430+2006</f>
        <v>28436</v>
      </c>
      <c r="H39" s="51">
        <f>44103+1729</f>
        <v>45832</v>
      </c>
      <c r="I39" s="52">
        <f>35055+5520</f>
        <v>40575</v>
      </c>
      <c r="J39" s="53">
        <f>SUM(D39:I39)</f>
        <v>221417</v>
      </c>
      <c r="K39" s="58">
        <f>63542+2120+441+447</f>
        <v>66550</v>
      </c>
      <c r="L39" s="67">
        <f>42635+1853</f>
        <v>44488</v>
      </c>
      <c r="M39" s="59">
        <f>33200+9125+434+3322</f>
        <v>46081</v>
      </c>
      <c r="N39" s="59">
        <f>15235+5884+1534</f>
        <v>22653</v>
      </c>
      <c r="O39" s="59">
        <f>7010+5059</f>
        <v>12069</v>
      </c>
      <c r="P39" s="58">
        <f>14380+7181</f>
        <v>21561</v>
      </c>
      <c r="Q39" s="57">
        <f>SUM(K39:P39)</f>
        <v>213402</v>
      </c>
      <c r="R39" s="60">
        <f>J39+Q39</f>
        <v>434819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20" ref="D40:I40">IF(D38=0,,D39/D38*1000)</f>
        <v>508961.53846153844</v>
      </c>
      <c r="E40" s="70">
        <f t="shared" si="20"/>
        <v>428772.72727272724</v>
      </c>
      <c r="F40" s="70">
        <f t="shared" si="20"/>
        <v>399219.1780821918</v>
      </c>
      <c r="G40" s="70">
        <f t="shared" si="20"/>
        <v>394944.44444444444</v>
      </c>
      <c r="H40" s="70">
        <f t="shared" si="20"/>
        <v>412900.90090090095</v>
      </c>
      <c r="I40" s="74">
        <f t="shared" si="20"/>
        <v>461079.5454545454</v>
      </c>
      <c r="J40" s="75">
        <f>(J39/J38)*1000</f>
        <v>434150.98039215687</v>
      </c>
      <c r="K40" s="74">
        <f aca="true" t="shared" si="21" ref="K40:Q40">IF(K38=0,,K39/K38*1000)</f>
        <v>410802.4691358025</v>
      </c>
      <c r="L40" s="71">
        <f t="shared" si="21"/>
        <v>364655.737704918</v>
      </c>
      <c r="M40" s="70">
        <f t="shared" si="21"/>
        <v>460810</v>
      </c>
      <c r="N40" s="70">
        <f t="shared" si="21"/>
        <v>435634.6153846154</v>
      </c>
      <c r="O40" s="70">
        <f t="shared" si="21"/>
        <v>389322.5806451613</v>
      </c>
      <c r="P40" s="74">
        <f t="shared" si="21"/>
        <v>449187.5</v>
      </c>
      <c r="Q40" s="73">
        <f t="shared" si="21"/>
        <v>414372.8155339806</v>
      </c>
      <c r="R40" s="76">
        <f>(R39/R38)*1000</f>
        <v>424213.65853658534</v>
      </c>
      <c r="S40" s="41"/>
    </row>
    <row r="41" spans="1:19" s="36" customFormat="1" ht="18" customHeight="1">
      <c r="A41" s="163" t="s">
        <v>7</v>
      </c>
      <c r="B41" s="37" t="s">
        <v>26</v>
      </c>
      <c r="C41" s="38" t="s">
        <v>4</v>
      </c>
      <c r="D41" s="50">
        <f>D5+D8+D11+D14+D17+D20+D23+D26+D29+D32+D35+D38</f>
        <v>205377</v>
      </c>
      <c r="E41" s="51">
        <f aca="true" t="shared" si="22" ref="E41:I42">E5+E8+E11+E14+E17+E20+E23+E26+E29+E32+E35+E38</f>
        <v>176393</v>
      </c>
      <c r="F41" s="51">
        <f t="shared" si="22"/>
        <v>178957</v>
      </c>
      <c r="G41" s="51">
        <f t="shared" si="22"/>
        <v>233511</v>
      </c>
      <c r="H41" s="51">
        <f t="shared" si="22"/>
        <v>229193</v>
      </c>
      <c r="I41" s="52">
        <f t="shared" si="22"/>
        <v>164383</v>
      </c>
      <c r="J41" s="53">
        <f>SUM(D41:I41)</f>
        <v>1187814</v>
      </c>
      <c r="K41" s="52">
        <f aca="true" t="shared" si="23" ref="K41:P42">K5+K8+K11+K14+K17+K20+K23+K26+K29+K32+K35+K38</f>
        <v>304951</v>
      </c>
      <c r="L41" s="51">
        <f t="shared" si="23"/>
        <v>313725</v>
      </c>
      <c r="M41" s="55">
        <f t="shared" si="23"/>
        <v>309480</v>
      </c>
      <c r="N41" s="51">
        <f t="shared" si="23"/>
        <v>276573</v>
      </c>
      <c r="O41" s="51">
        <f t="shared" si="23"/>
        <v>215713</v>
      </c>
      <c r="P41" s="52">
        <f t="shared" si="23"/>
        <v>191634</v>
      </c>
      <c r="Q41" s="57">
        <f>SUM(K41:P41)</f>
        <v>1612076</v>
      </c>
      <c r="R41" s="60">
        <f>J41+Q41</f>
        <v>2799890</v>
      </c>
      <c r="S41" s="35"/>
    </row>
    <row r="42" spans="1:19" s="36" customFormat="1" ht="18" customHeight="1">
      <c r="A42" s="164"/>
      <c r="B42" s="37" t="s">
        <v>28</v>
      </c>
      <c r="C42" s="38" t="s">
        <v>5</v>
      </c>
      <c r="D42" s="50">
        <f>D6+D9+D12+D15+D18+D21+D24+D27+D30+D33+D36+D39</f>
        <v>17370596</v>
      </c>
      <c r="E42" s="55">
        <f t="shared" si="22"/>
        <v>16261232</v>
      </c>
      <c r="F42" s="51">
        <f t="shared" si="22"/>
        <v>16800528</v>
      </c>
      <c r="G42" s="51">
        <f t="shared" si="22"/>
        <v>24537655</v>
      </c>
      <c r="H42" s="55">
        <f t="shared" si="22"/>
        <v>23527941</v>
      </c>
      <c r="I42" s="52">
        <f>I6+I9+I12+I15+I18+I21+I24+I27+I30+I33+I36+I39</f>
        <v>16756734</v>
      </c>
      <c r="J42" s="57">
        <f>SUM(D42:I42)</f>
        <v>115254686</v>
      </c>
      <c r="K42" s="68">
        <f t="shared" si="23"/>
        <v>26524625</v>
      </c>
      <c r="L42" s="67">
        <f t="shared" si="23"/>
        <v>23550384</v>
      </c>
      <c r="M42" s="67">
        <f t="shared" si="23"/>
        <v>16467245</v>
      </c>
      <c r="N42" s="59">
        <f t="shared" si="23"/>
        <v>10777296</v>
      </c>
      <c r="O42" s="59">
        <f t="shared" si="23"/>
        <v>9003331</v>
      </c>
      <c r="P42" s="58">
        <f t="shared" si="23"/>
        <v>9289105</v>
      </c>
      <c r="Q42" s="57">
        <f>SUM(K42:P42)</f>
        <v>95611986</v>
      </c>
      <c r="R42" s="60">
        <f>J42+Q42</f>
        <v>210866672</v>
      </c>
      <c r="S42" s="35"/>
    </row>
    <row r="43" spans="1:19" s="36" customFormat="1" ht="18" customHeight="1" thickBot="1">
      <c r="A43" s="170"/>
      <c r="B43" s="18" t="s">
        <v>30</v>
      </c>
      <c r="C43" s="40" t="s">
        <v>6</v>
      </c>
      <c r="D43" s="69">
        <f aca="true" t="shared" si="24" ref="D43:I43">IF(D41=0,,D42/D41*1000)</f>
        <v>84579.07165846224</v>
      </c>
      <c r="E43" s="71">
        <f t="shared" si="24"/>
        <v>92187.51310993066</v>
      </c>
      <c r="F43" s="70">
        <f t="shared" si="24"/>
        <v>93880.2505629844</v>
      </c>
      <c r="G43" s="70">
        <f t="shared" si="24"/>
        <v>105081.36661656197</v>
      </c>
      <c r="H43" s="71">
        <f t="shared" si="24"/>
        <v>102655.58284938894</v>
      </c>
      <c r="I43" s="74">
        <f t="shared" si="24"/>
        <v>101937.14678525152</v>
      </c>
      <c r="J43" s="73">
        <f>(J42/J41)*1000</f>
        <v>97030.9206660302</v>
      </c>
      <c r="K43" s="72">
        <f aca="true" t="shared" si="25" ref="K43:Q43">IF(K41=0,,K42/K41*1000)</f>
        <v>86979.95743578477</v>
      </c>
      <c r="L43" s="71">
        <f t="shared" si="25"/>
        <v>75066.96629213484</v>
      </c>
      <c r="M43" s="71">
        <f t="shared" si="25"/>
        <v>53209.39963810262</v>
      </c>
      <c r="N43" s="70">
        <f t="shared" si="25"/>
        <v>38967.27446280006</v>
      </c>
      <c r="O43" s="70">
        <f t="shared" si="25"/>
        <v>41737.54479331334</v>
      </c>
      <c r="P43" s="74">
        <f t="shared" si="25"/>
        <v>48473.15716417755</v>
      </c>
      <c r="Q43" s="73">
        <f t="shared" si="25"/>
        <v>59309.850155947985</v>
      </c>
      <c r="R43" s="76">
        <f>(R42/R41)*1000</f>
        <v>75312.48441903075</v>
      </c>
      <c r="S43" s="41"/>
    </row>
    <row r="44" spans="1:19" s="36" customFormat="1" ht="24" customHeight="1" thickBot="1">
      <c r="A44" s="171" t="s">
        <v>23</v>
      </c>
      <c r="B44" s="172"/>
      <c r="C44" s="173"/>
      <c r="D44" s="120">
        <f>'総合計'!D44</f>
        <v>100.64</v>
      </c>
      <c r="E44" s="121">
        <f>'総合計'!E44</f>
        <v>103.96</v>
      </c>
      <c r="F44" s="121">
        <f>'総合計'!F44</f>
        <v>105.13</v>
      </c>
      <c r="G44" s="121">
        <f>'総合計'!G44</f>
        <v>106.96</v>
      </c>
      <c r="H44" s="121">
        <f>'総合計'!H44</f>
        <v>108.2</v>
      </c>
      <c r="I44" s="119">
        <f>'総合計'!I44</f>
        <v>108.4</v>
      </c>
      <c r="J44" s="122">
        <f>'総合計'!J44</f>
        <v>105.36926036713726</v>
      </c>
      <c r="K44" s="119">
        <f>'総合計'!K44</f>
        <v>103.88</v>
      </c>
      <c r="L44" s="123">
        <f>'総合計'!L44</f>
        <v>97.94</v>
      </c>
      <c r="M44" s="123">
        <f>'総合計'!M44</f>
        <v>93.96</v>
      </c>
      <c r="N44" s="123">
        <f>'総合計'!N44</f>
        <v>90.67</v>
      </c>
      <c r="O44" s="121">
        <f>'総合計'!O44</f>
        <v>90</v>
      </c>
      <c r="P44" s="124">
        <f>'総合計'!P44</f>
        <v>96.32</v>
      </c>
      <c r="Q44" s="125">
        <f>'総合計'!Q44</f>
        <v>95.8220700722506</v>
      </c>
      <c r="R44" s="126">
        <f>'総合計'!R44</f>
        <v>100.33577597548404</v>
      </c>
      <c r="S44" s="35"/>
    </row>
    <row r="45" ht="15.75" customHeight="1">
      <c r="A45" s="116" t="str">
        <f>'P一般'!A45</f>
        <v>※数値はすべて確定値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3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3.7109375" style="0" customWidth="1"/>
  </cols>
  <sheetData>
    <row r="2" spans="1:16" ht="27" customHeight="1">
      <c r="A2" s="15" t="s">
        <v>53</v>
      </c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19" t="s">
        <v>8</v>
      </c>
      <c r="B3" s="3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7">
        <f>'P一般'!R3</f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>
        <v>65</v>
      </c>
      <c r="E5" s="51">
        <v>28210</v>
      </c>
      <c r="F5" s="51">
        <v>14953</v>
      </c>
      <c r="G5" s="51">
        <v>64433</v>
      </c>
      <c r="H5" s="51">
        <v>31544</v>
      </c>
      <c r="I5" s="52">
        <v>31349</v>
      </c>
      <c r="J5" s="53">
        <f>SUM(D5:I5)</f>
        <v>170554</v>
      </c>
      <c r="K5" s="52">
        <v>27191</v>
      </c>
      <c r="L5" s="51">
        <v>1001</v>
      </c>
      <c r="M5" s="51">
        <v>19703</v>
      </c>
      <c r="N5" s="51"/>
      <c r="O5" s="51">
        <v>10550</v>
      </c>
      <c r="P5" s="52">
        <v>9242</v>
      </c>
      <c r="Q5" s="53">
        <f>SUM(K5:P5)</f>
        <v>67687</v>
      </c>
      <c r="R5" s="54">
        <f>Q5+J5</f>
        <v>238241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>
        <v>5692</v>
      </c>
      <c r="E6" s="51">
        <v>2672776</v>
      </c>
      <c r="F6" s="51">
        <v>1430683</v>
      </c>
      <c r="G6" s="51">
        <v>7270295</v>
      </c>
      <c r="H6" s="51">
        <v>3059360</v>
      </c>
      <c r="I6" s="52">
        <v>3296762</v>
      </c>
      <c r="J6" s="53">
        <f>SUM(D6:I6)</f>
        <v>17735568</v>
      </c>
      <c r="K6" s="58">
        <v>2310504</v>
      </c>
      <c r="L6" s="59">
        <v>82874</v>
      </c>
      <c r="M6" s="59">
        <v>1508770</v>
      </c>
      <c r="N6" s="59"/>
      <c r="O6" s="59">
        <v>212417</v>
      </c>
      <c r="P6" s="58">
        <v>357707</v>
      </c>
      <c r="Q6" s="53">
        <f>SUM(K6:P6)</f>
        <v>4472272</v>
      </c>
      <c r="R6" s="54">
        <f>Q6+J6</f>
        <v>22207840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J7">IF(D5=0,,D6/D5*1000)</f>
        <v>87569.23076923077</v>
      </c>
      <c r="E7" s="70">
        <f t="shared" si="0"/>
        <v>94745.69301666075</v>
      </c>
      <c r="F7" s="70">
        <f t="shared" si="0"/>
        <v>95678.65980070889</v>
      </c>
      <c r="G7" s="70">
        <f t="shared" si="0"/>
        <v>112834.96034640635</v>
      </c>
      <c r="H7" s="70">
        <f t="shared" si="0"/>
        <v>96987.06568602588</v>
      </c>
      <c r="I7" s="74">
        <f t="shared" si="0"/>
        <v>105163.2268971897</v>
      </c>
      <c r="J7" s="75">
        <f t="shared" si="0"/>
        <v>103987.99207289187</v>
      </c>
      <c r="K7" s="74">
        <f aca="true" t="shared" si="1" ref="K7:R7">IF(K5=0,,K6/K5*1000)</f>
        <v>84973.11610459343</v>
      </c>
      <c r="L7" s="70">
        <f t="shared" si="1"/>
        <v>82791.20879120879</v>
      </c>
      <c r="M7" s="70">
        <f t="shared" si="1"/>
        <v>76575.64837841953</v>
      </c>
      <c r="N7" s="70">
        <f t="shared" si="1"/>
        <v>0</v>
      </c>
      <c r="O7" s="70">
        <f t="shared" si="1"/>
        <v>20134.31279620853</v>
      </c>
      <c r="P7" s="74">
        <f t="shared" si="1"/>
        <v>38704.501190218565</v>
      </c>
      <c r="Q7" s="75">
        <f t="shared" si="1"/>
        <v>66072.83525640078</v>
      </c>
      <c r="R7" s="77">
        <f t="shared" si="1"/>
        <v>93215.8612497429</v>
      </c>
      <c r="S7" s="41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50">
        <v>5985</v>
      </c>
      <c r="E8" s="51"/>
      <c r="F8" s="51"/>
      <c r="G8" s="51">
        <v>33559</v>
      </c>
      <c r="H8" s="51">
        <v>14074</v>
      </c>
      <c r="I8" s="52"/>
      <c r="J8" s="53">
        <f>SUM(D8:I8)</f>
        <v>53618</v>
      </c>
      <c r="K8" s="52"/>
      <c r="L8" s="51"/>
      <c r="M8" s="51">
        <v>9273</v>
      </c>
      <c r="N8" s="51"/>
      <c r="O8" s="51"/>
      <c r="P8" s="52"/>
      <c r="Q8" s="53">
        <f>SUM(K8:P8)</f>
        <v>9273</v>
      </c>
      <c r="R8" s="54">
        <f>Q8+J8</f>
        <v>62891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50">
        <v>508424</v>
      </c>
      <c r="E9" s="51"/>
      <c r="F9" s="51"/>
      <c r="G9" s="51">
        <v>3564985</v>
      </c>
      <c r="H9" s="51">
        <v>1647870</v>
      </c>
      <c r="I9" s="52"/>
      <c r="J9" s="53">
        <f>SUM(D9:I9)</f>
        <v>5721279</v>
      </c>
      <c r="K9" s="58"/>
      <c r="L9" s="59"/>
      <c r="M9" s="59">
        <v>223167</v>
      </c>
      <c r="N9" s="59"/>
      <c r="O9" s="59"/>
      <c r="P9" s="58"/>
      <c r="Q9" s="53">
        <f>SUM(K9:P9)</f>
        <v>223167</v>
      </c>
      <c r="R9" s="54">
        <f>Q9+J9</f>
        <v>5944446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2" ref="D10:J10">IF(D8=0,,D9/D8*1000)</f>
        <v>84949.70760233919</v>
      </c>
      <c r="E10" s="70">
        <f t="shared" si="2"/>
        <v>0</v>
      </c>
      <c r="F10" s="70">
        <f t="shared" si="2"/>
        <v>0</v>
      </c>
      <c r="G10" s="70">
        <f t="shared" si="2"/>
        <v>106230.37039244316</v>
      </c>
      <c r="H10" s="70">
        <f t="shared" si="2"/>
        <v>117086.11624271706</v>
      </c>
      <c r="I10" s="74">
        <f t="shared" si="2"/>
        <v>0</v>
      </c>
      <c r="J10" s="75">
        <f t="shared" si="2"/>
        <v>106704.44626804431</v>
      </c>
      <c r="K10" s="74">
        <f aca="true" t="shared" si="3" ref="K10:R10">IF(K8=0,,K9/K8*1000)</f>
        <v>0</v>
      </c>
      <c r="L10" s="70">
        <f t="shared" si="3"/>
        <v>0</v>
      </c>
      <c r="M10" s="70">
        <f t="shared" si="3"/>
        <v>24066.321578777097</v>
      </c>
      <c r="N10" s="70">
        <f t="shared" si="3"/>
        <v>0</v>
      </c>
      <c r="O10" s="70">
        <f t="shared" si="3"/>
        <v>0</v>
      </c>
      <c r="P10" s="74">
        <f t="shared" si="3"/>
        <v>0</v>
      </c>
      <c r="Q10" s="75">
        <f t="shared" si="3"/>
        <v>24066.321578777097</v>
      </c>
      <c r="R10" s="77">
        <f t="shared" si="3"/>
        <v>94519.8200060422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/>
      <c r="E11" s="51"/>
      <c r="F11" s="51"/>
      <c r="G11" s="51"/>
      <c r="H11" s="51">
        <v>11514</v>
      </c>
      <c r="I11" s="52">
        <v>0</v>
      </c>
      <c r="J11" s="53">
        <f>SUM(D11:I11)</f>
        <v>11514</v>
      </c>
      <c r="K11" s="52">
        <v>4500</v>
      </c>
      <c r="L11" s="51">
        <v>0</v>
      </c>
      <c r="M11" s="51">
        <v>0</v>
      </c>
      <c r="N11" s="51">
        <v>3100</v>
      </c>
      <c r="O11" s="51"/>
      <c r="P11" s="52"/>
      <c r="Q11" s="53">
        <f>SUM(K11:P11)</f>
        <v>7600</v>
      </c>
      <c r="R11" s="54">
        <f>Q11+J11</f>
        <v>19114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/>
      <c r="E12" s="51"/>
      <c r="F12" s="51"/>
      <c r="G12" s="51"/>
      <c r="H12" s="51">
        <v>1205953</v>
      </c>
      <c r="I12" s="52">
        <v>0</v>
      </c>
      <c r="J12" s="53">
        <f>SUM(D12:I12)</f>
        <v>1205953</v>
      </c>
      <c r="K12" s="58">
        <v>417906</v>
      </c>
      <c r="L12" s="59">
        <v>0</v>
      </c>
      <c r="M12" s="59">
        <v>0</v>
      </c>
      <c r="N12" s="59">
        <v>157810</v>
      </c>
      <c r="O12" s="59"/>
      <c r="P12" s="58"/>
      <c r="Q12" s="53">
        <f>SUM(K12:P12)</f>
        <v>575716</v>
      </c>
      <c r="R12" s="54">
        <f>Q12+J12</f>
        <v>1781669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4" ref="D13:J13">IF(D11=0,,D12/D11*1000)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104737.9711655376</v>
      </c>
      <c r="I13" s="74">
        <f t="shared" si="4"/>
        <v>0</v>
      </c>
      <c r="J13" s="75">
        <f t="shared" si="4"/>
        <v>104737.9711655376</v>
      </c>
      <c r="K13" s="74">
        <f aca="true" t="shared" si="5" ref="K13:R13">IF(K11=0,,K12/K11*1000)</f>
        <v>92868</v>
      </c>
      <c r="L13" s="70">
        <f t="shared" si="5"/>
        <v>0</v>
      </c>
      <c r="M13" s="70">
        <f t="shared" si="5"/>
        <v>0</v>
      </c>
      <c r="N13" s="70">
        <f t="shared" si="5"/>
        <v>50906.45161290323</v>
      </c>
      <c r="O13" s="70">
        <f t="shared" si="5"/>
        <v>0</v>
      </c>
      <c r="P13" s="74">
        <f t="shared" si="5"/>
        <v>0</v>
      </c>
      <c r="Q13" s="75">
        <f t="shared" si="5"/>
        <v>75752.10526315791</v>
      </c>
      <c r="R13" s="77">
        <f t="shared" si="5"/>
        <v>93212.7759757246</v>
      </c>
      <c r="S13" s="41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/>
      <c r="E14" s="51">
        <v>7000</v>
      </c>
      <c r="F14" s="51"/>
      <c r="G14" s="51"/>
      <c r="H14" s="51"/>
      <c r="I14" s="52"/>
      <c r="J14" s="53">
        <f>SUM(D14:I14)</f>
        <v>7000</v>
      </c>
      <c r="K14" s="52">
        <v>9680</v>
      </c>
      <c r="L14" s="51"/>
      <c r="M14" s="51"/>
      <c r="N14" s="51"/>
      <c r="O14" s="51"/>
      <c r="P14" s="52">
        <v>12101</v>
      </c>
      <c r="Q14" s="53">
        <f>SUM(K14:P14)</f>
        <v>21781</v>
      </c>
      <c r="R14" s="54">
        <f>Q14+J14</f>
        <v>28781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/>
      <c r="E15" s="55">
        <v>665063</v>
      </c>
      <c r="F15" s="51"/>
      <c r="G15" s="51"/>
      <c r="H15" s="51"/>
      <c r="I15" s="52"/>
      <c r="J15" s="57">
        <f>SUM(D15:I15)</f>
        <v>665063</v>
      </c>
      <c r="K15" s="68">
        <v>706639</v>
      </c>
      <c r="L15" s="59"/>
      <c r="M15" s="59"/>
      <c r="N15" s="59"/>
      <c r="O15" s="59"/>
      <c r="P15" s="58">
        <v>584001</v>
      </c>
      <c r="Q15" s="57">
        <f>SUM(K15:P15)</f>
        <v>1290640</v>
      </c>
      <c r="R15" s="60">
        <f>Q15+J15</f>
        <v>1955703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 aca="true" t="shared" si="6" ref="D16:J16">IF(D14=0,,D15/D14*1000)</f>
        <v>0</v>
      </c>
      <c r="E16" s="71">
        <f t="shared" si="6"/>
        <v>95009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4">
        <f t="shared" si="6"/>
        <v>0</v>
      </c>
      <c r="J16" s="73">
        <f t="shared" si="6"/>
        <v>95009</v>
      </c>
      <c r="K16" s="72">
        <f aca="true" t="shared" si="7" ref="K16:R16">IF(K14=0,,K15/K14*1000)</f>
        <v>72999.89669421488</v>
      </c>
      <c r="L16" s="70">
        <f t="shared" si="7"/>
        <v>0</v>
      </c>
      <c r="M16" s="70">
        <f t="shared" si="7"/>
        <v>0</v>
      </c>
      <c r="N16" s="70">
        <f t="shared" si="7"/>
        <v>0</v>
      </c>
      <c r="O16" s="70">
        <f t="shared" si="7"/>
        <v>0</v>
      </c>
      <c r="P16" s="74">
        <f t="shared" si="7"/>
        <v>48260.556978762084</v>
      </c>
      <c r="Q16" s="73">
        <f t="shared" si="7"/>
        <v>59255.31426472614</v>
      </c>
      <c r="R16" s="76">
        <f t="shared" si="7"/>
        <v>67951.18307216566</v>
      </c>
      <c r="S16" s="46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>
        <v>46941</v>
      </c>
      <c r="E17" s="51">
        <v>47619</v>
      </c>
      <c r="F17" s="51">
        <v>30911</v>
      </c>
      <c r="G17" s="51">
        <v>16689</v>
      </c>
      <c r="H17" s="51">
        <v>16763</v>
      </c>
      <c r="I17" s="52">
        <v>18082</v>
      </c>
      <c r="J17" s="53">
        <f>SUM(D17:I17)</f>
        <v>177005</v>
      </c>
      <c r="K17" s="52">
        <v>36501</v>
      </c>
      <c r="L17" s="51">
        <v>10237</v>
      </c>
      <c r="M17" s="51">
        <v>10998</v>
      </c>
      <c r="N17" s="51">
        <v>7424</v>
      </c>
      <c r="O17" s="51"/>
      <c r="P17" s="52">
        <v>4000</v>
      </c>
      <c r="Q17" s="53">
        <f>SUM(K17:P17)</f>
        <v>69160</v>
      </c>
      <c r="R17" s="54">
        <f>Q17+J17</f>
        <v>246165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>
        <v>4164552</v>
      </c>
      <c r="E18" s="55">
        <v>4381289</v>
      </c>
      <c r="F18" s="51">
        <v>3102856</v>
      </c>
      <c r="G18" s="51">
        <v>1787535</v>
      </c>
      <c r="H18" s="51">
        <v>1920055</v>
      </c>
      <c r="I18" s="52">
        <v>1818530</v>
      </c>
      <c r="J18" s="57">
        <f>SUM(D18:I18)</f>
        <v>17174817</v>
      </c>
      <c r="K18" s="58">
        <v>3481600</v>
      </c>
      <c r="L18" s="59">
        <v>472037</v>
      </c>
      <c r="M18" s="59">
        <v>253220</v>
      </c>
      <c r="N18" s="59">
        <v>558709</v>
      </c>
      <c r="O18" s="59"/>
      <c r="P18" s="58">
        <v>205433</v>
      </c>
      <c r="Q18" s="53">
        <f>SUM(K18:P18)</f>
        <v>4970999</v>
      </c>
      <c r="R18" s="60">
        <f>Q18+J18</f>
        <v>22145816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8" ref="D19:J19">IF(D17=0,,D18/D17*1000)</f>
        <v>88718.85984533776</v>
      </c>
      <c r="E19" s="71">
        <f t="shared" si="8"/>
        <v>92007.161007161</v>
      </c>
      <c r="F19" s="70">
        <f t="shared" si="8"/>
        <v>100380.31768626055</v>
      </c>
      <c r="G19" s="70">
        <f t="shared" si="8"/>
        <v>107108.57451015638</v>
      </c>
      <c r="H19" s="70">
        <f t="shared" si="8"/>
        <v>114541.25156594881</v>
      </c>
      <c r="I19" s="74">
        <f t="shared" si="8"/>
        <v>100571.28636212807</v>
      </c>
      <c r="J19" s="73">
        <f t="shared" si="8"/>
        <v>97030.1234428406</v>
      </c>
      <c r="K19" s="74">
        <f aca="true" t="shared" si="9" ref="K19:R19">IF(K17=0,,K18/K17*1000)</f>
        <v>95383.68811813375</v>
      </c>
      <c r="L19" s="70">
        <f t="shared" si="9"/>
        <v>46110.87232587672</v>
      </c>
      <c r="M19" s="70">
        <f t="shared" si="9"/>
        <v>23024.186215675578</v>
      </c>
      <c r="N19" s="70">
        <f t="shared" si="9"/>
        <v>75257.13900862068</v>
      </c>
      <c r="O19" s="70">
        <f t="shared" si="9"/>
        <v>0</v>
      </c>
      <c r="P19" s="74">
        <f t="shared" si="9"/>
        <v>51358.25</v>
      </c>
      <c r="Q19" s="75">
        <f t="shared" si="9"/>
        <v>71876.79294389821</v>
      </c>
      <c r="R19" s="76">
        <f t="shared" si="9"/>
        <v>89963.30103792173</v>
      </c>
      <c r="S19" s="41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>
        <v>53631</v>
      </c>
      <c r="E20" s="51">
        <v>32360</v>
      </c>
      <c r="F20" s="51">
        <v>32740</v>
      </c>
      <c r="G20" s="51">
        <v>28446</v>
      </c>
      <c r="H20" s="51">
        <v>19641</v>
      </c>
      <c r="I20" s="52">
        <v>51310</v>
      </c>
      <c r="J20" s="53">
        <f>SUM(D20:I20)</f>
        <v>218128</v>
      </c>
      <c r="K20" s="52">
        <v>46968</v>
      </c>
      <c r="L20" s="51">
        <v>6000</v>
      </c>
      <c r="M20" s="51"/>
      <c r="N20" s="51">
        <v>19675</v>
      </c>
      <c r="O20" s="51"/>
      <c r="P20" s="52">
        <v>10582</v>
      </c>
      <c r="Q20" s="53">
        <f>SUM(K20:P20)</f>
        <v>83225</v>
      </c>
      <c r="R20" s="54">
        <f>Q20+J20</f>
        <v>301353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>
        <v>4601022</v>
      </c>
      <c r="E21" s="51">
        <v>2958609</v>
      </c>
      <c r="F21" s="51">
        <v>3406049</v>
      </c>
      <c r="G21" s="51">
        <v>3234470</v>
      </c>
      <c r="H21" s="51">
        <v>2029787</v>
      </c>
      <c r="I21" s="52">
        <v>5306697</v>
      </c>
      <c r="J21" s="53">
        <f>SUM(D21:I21)</f>
        <v>21536634</v>
      </c>
      <c r="K21" s="58">
        <v>4382921</v>
      </c>
      <c r="L21" s="59">
        <v>512508</v>
      </c>
      <c r="M21" s="59"/>
      <c r="N21" s="59">
        <v>451822</v>
      </c>
      <c r="O21" s="59"/>
      <c r="P21" s="58">
        <v>458071</v>
      </c>
      <c r="Q21" s="53">
        <f>SUM(K21:P21)</f>
        <v>5805322</v>
      </c>
      <c r="R21" s="54">
        <f>Q21+J21</f>
        <v>27341956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10" ref="D22:J22">IF(D20=0,,D21/D20*1000)</f>
        <v>85790.34513620853</v>
      </c>
      <c r="E22" s="70">
        <f t="shared" si="10"/>
        <v>91427.96662546354</v>
      </c>
      <c r="F22" s="70">
        <f t="shared" si="10"/>
        <v>104033.26206475259</v>
      </c>
      <c r="G22" s="70">
        <f t="shared" si="10"/>
        <v>113705.61766153414</v>
      </c>
      <c r="H22" s="70">
        <f t="shared" si="10"/>
        <v>103344.38165062878</v>
      </c>
      <c r="I22" s="74">
        <f t="shared" si="10"/>
        <v>103424.22529721301</v>
      </c>
      <c r="J22" s="75">
        <f t="shared" si="10"/>
        <v>98733.92686862759</v>
      </c>
      <c r="K22" s="74">
        <f aca="true" t="shared" si="11" ref="K22:R22">IF(K20=0,,K21/K20*1000)</f>
        <v>93317.17339465168</v>
      </c>
      <c r="L22" s="70">
        <f t="shared" si="11"/>
        <v>85418</v>
      </c>
      <c r="M22" s="70">
        <f t="shared" si="11"/>
        <v>0</v>
      </c>
      <c r="N22" s="70">
        <f t="shared" si="11"/>
        <v>22964.269377382465</v>
      </c>
      <c r="O22" s="70">
        <f t="shared" si="11"/>
        <v>0</v>
      </c>
      <c r="P22" s="74">
        <f t="shared" si="11"/>
        <v>43287.75278775279</v>
      </c>
      <c r="Q22" s="75">
        <f t="shared" si="11"/>
        <v>69754.54490838089</v>
      </c>
      <c r="R22" s="77">
        <f t="shared" si="11"/>
        <v>90730.65806545812</v>
      </c>
      <c r="S22" s="41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>
        <v>15380</v>
      </c>
      <c r="E23" s="51">
        <v>33646</v>
      </c>
      <c r="F23" s="51"/>
      <c r="G23" s="51">
        <v>20215</v>
      </c>
      <c r="H23" s="51">
        <v>35450</v>
      </c>
      <c r="I23" s="52">
        <v>9458</v>
      </c>
      <c r="J23" s="53">
        <f>SUM(D23:I23)</f>
        <v>114149</v>
      </c>
      <c r="K23" s="52">
        <v>8998</v>
      </c>
      <c r="L23" s="51"/>
      <c r="M23" s="51"/>
      <c r="N23" s="51"/>
      <c r="O23" s="51"/>
      <c r="P23" s="52">
        <v>0</v>
      </c>
      <c r="Q23" s="53">
        <f>SUM(K23:P23)</f>
        <v>8998</v>
      </c>
      <c r="R23" s="54">
        <f>Q23+J23</f>
        <v>123147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140">
        <v>1333423</v>
      </c>
      <c r="E24" s="51">
        <v>3006080</v>
      </c>
      <c r="F24" s="51"/>
      <c r="G24" s="51">
        <v>2023669</v>
      </c>
      <c r="H24" s="51">
        <v>3743226</v>
      </c>
      <c r="I24" s="52">
        <v>944125</v>
      </c>
      <c r="J24" s="57">
        <f>SUM(D24:I24)</f>
        <v>11050523</v>
      </c>
      <c r="K24" s="58">
        <v>856785</v>
      </c>
      <c r="L24" s="59"/>
      <c r="M24" s="59"/>
      <c r="N24" s="59"/>
      <c r="O24" s="59"/>
      <c r="P24" s="58">
        <v>0</v>
      </c>
      <c r="Q24" s="53">
        <f>SUM(K24:P24)</f>
        <v>856785</v>
      </c>
      <c r="R24" s="60">
        <f>Q24+J24</f>
        <v>11907308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141">
        <f aca="true" t="shared" si="12" ref="D25:J25">IF(D23=0,,D24/D23*1000)</f>
        <v>86698.5045513654</v>
      </c>
      <c r="E25" s="70">
        <f t="shared" si="12"/>
        <v>89344.34999702788</v>
      </c>
      <c r="F25" s="70">
        <f t="shared" si="12"/>
        <v>0</v>
      </c>
      <c r="G25" s="70">
        <f t="shared" si="12"/>
        <v>100107.29656195895</v>
      </c>
      <c r="H25" s="70">
        <f t="shared" si="12"/>
        <v>105591.70662905501</v>
      </c>
      <c r="I25" s="74">
        <f t="shared" si="12"/>
        <v>99822.90124762106</v>
      </c>
      <c r="J25" s="73">
        <f t="shared" si="12"/>
        <v>96807.88267965554</v>
      </c>
      <c r="K25" s="74">
        <f aca="true" t="shared" si="13" ref="K25:R25">IF(K23=0,,K24/K23*1000)</f>
        <v>95219.49322071573</v>
      </c>
      <c r="L25" s="70">
        <f t="shared" si="13"/>
        <v>0</v>
      </c>
      <c r="M25" s="70">
        <f t="shared" si="13"/>
        <v>0</v>
      </c>
      <c r="N25" s="70">
        <f t="shared" si="13"/>
        <v>0</v>
      </c>
      <c r="O25" s="70">
        <f t="shared" si="13"/>
        <v>0</v>
      </c>
      <c r="P25" s="74">
        <f t="shared" si="13"/>
        <v>0</v>
      </c>
      <c r="Q25" s="75">
        <f t="shared" si="13"/>
        <v>95219.49322071573</v>
      </c>
      <c r="R25" s="76">
        <f t="shared" si="13"/>
        <v>96691.82359294177</v>
      </c>
      <c r="S25" s="41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/>
      <c r="E26" s="51"/>
      <c r="F26" s="51"/>
      <c r="G26" s="51"/>
      <c r="H26" s="51"/>
      <c r="I26" s="52"/>
      <c r="J26" s="53">
        <f>SUM(D26:I26)</f>
        <v>0</v>
      </c>
      <c r="K26" s="52"/>
      <c r="L26" s="51"/>
      <c r="M26" s="51"/>
      <c r="N26" s="51"/>
      <c r="O26" s="51"/>
      <c r="P26" s="52"/>
      <c r="Q26" s="53">
        <f>SUM(K26:P26)</f>
        <v>0</v>
      </c>
      <c r="R26" s="54">
        <f>Q26+J26</f>
        <v>0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/>
      <c r="E27" s="51"/>
      <c r="F27" s="51"/>
      <c r="G27" s="51"/>
      <c r="H27" s="51"/>
      <c r="I27" s="52"/>
      <c r="J27" s="53">
        <f>SUM(D27:I27)</f>
        <v>0</v>
      </c>
      <c r="K27" s="58"/>
      <c r="L27" s="59"/>
      <c r="M27" s="59"/>
      <c r="N27" s="59"/>
      <c r="O27" s="59"/>
      <c r="P27" s="58"/>
      <c r="Q27" s="53">
        <f>SUM(K27:P27)</f>
        <v>0</v>
      </c>
      <c r="R27" s="54">
        <f>Q27+J27</f>
        <v>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14" ref="D28:J28">IF(D26=0,,D27/D26*1000)</f>
        <v>0</v>
      </c>
      <c r="E28" s="70">
        <f t="shared" si="14"/>
        <v>0</v>
      </c>
      <c r="F28" s="70">
        <f t="shared" si="14"/>
        <v>0</v>
      </c>
      <c r="G28" s="70">
        <f t="shared" si="14"/>
        <v>0</v>
      </c>
      <c r="H28" s="70">
        <f t="shared" si="14"/>
        <v>0</v>
      </c>
      <c r="I28" s="74">
        <f t="shared" si="14"/>
        <v>0</v>
      </c>
      <c r="J28" s="75">
        <f t="shared" si="14"/>
        <v>0</v>
      </c>
      <c r="K28" s="74">
        <f aca="true" t="shared" si="15" ref="K28:R28">IF(K26=0,,K27/K26*1000)</f>
        <v>0</v>
      </c>
      <c r="L28" s="70">
        <f t="shared" si="15"/>
        <v>0</v>
      </c>
      <c r="M28" s="70">
        <f t="shared" si="15"/>
        <v>0</v>
      </c>
      <c r="N28" s="70">
        <f t="shared" si="15"/>
        <v>0</v>
      </c>
      <c r="O28" s="70">
        <f t="shared" si="15"/>
        <v>0</v>
      </c>
      <c r="P28" s="74">
        <f t="shared" si="15"/>
        <v>0</v>
      </c>
      <c r="Q28" s="75">
        <f t="shared" si="15"/>
        <v>0</v>
      </c>
      <c r="R28" s="77">
        <f t="shared" si="15"/>
        <v>0</v>
      </c>
      <c r="S28" s="46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/>
      <c r="E29" s="51"/>
      <c r="F29" s="51"/>
      <c r="G29" s="51"/>
      <c r="H29" s="51"/>
      <c r="I29" s="52"/>
      <c r="J29" s="53">
        <f>SUM(D29:I29)</f>
        <v>0</v>
      </c>
      <c r="K29" s="52"/>
      <c r="L29" s="51"/>
      <c r="M29" s="51"/>
      <c r="N29" s="51"/>
      <c r="O29" s="51"/>
      <c r="P29" s="52"/>
      <c r="Q29" s="53">
        <f>SUM(K29:P29)</f>
        <v>0</v>
      </c>
      <c r="R29" s="54">
        <f>Q29+J29</f>
        <v>0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/>
      <c r="E30" s="51"/>
      <c r="F30" s="51"/>
      <c r="G30" s="51"/>
      <c r="H30" s="51"/>
      <c r="I30" s="52"/>
      <c r="J30" s="53">
        <f>SUM(D30:I30)</f>
        <v>0</v>
      </c>
      <c r="K30" s="58"/>
      <c r="L30" s="59"/>
      <c r="M30" s="59"/>
      <c r="N30" s="59"/>
      <c r="O30" s="59"/>
      <c r="P30" s="58"/>
      <c r="Q30" s="53">
        <f>SUM(K30:P30)</f>
        <v>0</v>
      </c>
      <c r="R30" s="54">
        <f>Q30+J30</f>
        <v>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16" ref="D31:J31">IF(D29=0,,D30/D29*1000)</f>
        <v>0</v>
      </c>
      <c r="E31" s="70">
        <f t="shared" si="16"/>
        <v>0</v>
      </c>
      <c r="F31" s="70">
        <f t="shared" si="16"/>
        <v>0</v>
      </c>
      <c r="G31" s="70">
        <f t="shared" si="16"/>
        <v>0</v>
      </c>
      <c r="H31" s="70">
        <f>IF(H29=0,,H30/H29*1000)</f>
        <v>0</v>
      </c>
      <c r="I31" s="74">
        <f>IF(I29=0,,I30/I29*1000)</f>
        <v>0</v>
      </c>
      <c r="J31" s="75">
        <f t="shared" si="16"/>
        <v>0</v>
      </c>
      <c r="K31" s="74">
        <f aca="true" t="shared" si="17" ref="K31:R31">IF(K29=0,,K30/K29*1000)</f>
        <v>0</v>
      </c>
      <c r="L31" s="70">
        <f t="shared" si="17"/>
        <v>0</v>
      </c>
      <c r="M31" s="70">
        <f t="shared" si="17"/>
        <v>0</v>
      </c>
      <c r="N31" s="70">
        <f t="shared" si="17"/>
        <v>0</v>
      </c>
      <c r="O31" s="70">
        <f t="shared" si="17"/>
        <v>0</v>
      </c>
      <c r="P31" s="74">
        <f t="shared" si="17"/>
        <v>0</v>
      </c>
      <c r="Q31" s="75">
        <f t="shared" si="17"/>
        <v>0</v>
      </c>
      <c r="R31" s="77">
        <f t="shared" si="17"/>
        <v>0</v>
      </c>
      <c r="S31" s="41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/>
      <c r="E32" s="51"/>
      <c r="F32" s="51"/>
      <c r="G32" s="51"/>
      <c r="H32" s="51"/>
      <c r="I32" s="52"/>
      <c r="J32" s="53">
        <f>SUM(D32:I32)</f>
        <v>0</v>
      </c>
      <c r="K32" s="52"/>
      <c r="L32" s="51"/>
      <c r="M32" s="51"/>
      <c r="N32" s="51"/>
      <c r="O32" s="51"/>
      <c r="P32" s="52"/>
      <c r="Q32" s="53">
        <f>SUM(K32:P32)</f>
        <v>0</v>
      </c>
      <c r="R32" s="54">
        <f>Q32+J32</f>
        <v>0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/>
      <c r="E33" s="51"/>
      <c r="F33" s="51"/>
      <c r="G33" s="51"/>
      <c r="H33" s="51"/>
      <c r="I33" s="52"/>
      <c r="J33" s="53">
        <f>SUM(D33:I33)</f>
        <v>0</v>
      </c>
      <c r="K33" s="58"/>
      <c r="L33" s="59"/>
      <c r="M33" s="59"/>
      <c r="N33" s="59"/>
      <c r="O33" s="59"/>
      <c r="P33" s="58"/>
      <c r="Q33" s="53">
        <f>SUM(K33:P33)</f>
        <v>0</v>
      </c>
      <c r="R33" s="54">
        <f>Q33+J33</f>
        <v>0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18" ref="D34:J34">IF(D32=0,,D33/D32*1000)</f>
        <v>0</v>
      </c>
      <c r="E34" s="70">
        <f t="shared" si="18"/>
        <v>0</v>
      </c>
      <c r="F34" s="70">
        <f t="shared" si="18"/>
        <v>0</v>
      </c>
      <c r="G34" s="70">
        <f t="shared" si="18"/>
        <v>0</v>
      </c>
      <c r="H34" s="70">
        <f t="shared" si="18"/>
        <v>0</v>
      </c>
      <c r="I34" s="74">
        <f t="shared" si="18"/>
        <v>0</v>
      </c>
      <c r="J34" s="75">
        <f t="shared" si="18"/>
        <v>0</v>
      </c>
      <c r="K34" s="74">
        <f aca="true" t="shared" si="19" ref="K34:R34">IF(K32=0,,K33/K32*1000)</f>
        <v>0</v>
      </c>
      <c r="L34" s="70">
        <f t="shared" si="19"/>
        <v>0</v>
      </c>
      <c r="M34" s="70">
        <f t="shared" si="19"/>
        <v>0</v>
      </c>
      <c r="N34" s="70">
        <f t="shared" si="19"/>
        <v>0</v>
      </c>
      <c r="O34" s="70">
        <f t="shared" si="19"/>
        <v>0</v>
      </c>
      <c r="P34" s="74">
        <f t="shared" si="19"/>
        <v>0</v>
      </c>
      <c r="Q34" s="75">
        <f t="shared" si="19"/>
        <v>0</v>
      </c>
      <c r="R34" s="77">
        <f t="shared" si="19"/>
        <v>0</v>
      </c>
      <c r="S34" s="46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/>
      <c r="E35" s="51"/>
      <c r="F35" s="51"/>
      <c r="G35" s="51"/>
      <c r="H35" s="51"/>
      <c r="I35" s="52">
        <v>0</v>
      </c>
      <c r="J35" s="53">
        <f>SUM(D35:I35)</f>
        <v>0</v>
      </c>
      <c r="K35" s="52"/>
      <c r="L35" s="51"/>
      <c r="M35" s="51"/>
      <c r="N35" s="51"/>
      <c r="O35" s="51"/>
      <c r="P35" s="52"/>
      <c r="Q35" s="53">
        <f>SUM(K35:P35)</f>
        <v>0</v>
      </c>
      <c r="R35" s="54">
        <f>Q35+J35</f>
        <v>0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/>
      <c r="E36" s="51"/>
      <c r="F36" s="51"/>
      <c r="G36" s="51"/>
      <c r="H36" s="51"/>
      <c r="I36" s="52">
        <v>0</v>
      </c>
      <c r="J36" s="53">
        <f>SUM(D36:I36)</f>
        <v>0</v>
      </c>
      <c r="K36" s="58"/>
      <c r="L36" s="59"/>
      <c r="M36" s="59"/>
      <c r="N36" s="59"/>
      <c r="O36" s="59"/>
      <c r="P36" s="58"/>
      <c r="Q36" s="53">
        <f>SUM(K36:P36)</f>
        <v>0</v>
      </c>
      <c r="R36" s="54">
        <f>Q36+J36</f>
        <v>0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20" ref="D37:R37">IF(D35=0,,D36/D35*1000)</f>
        <v>0</v>
      </c>
      <c r="E37" s="70">
        <f t="shared" si="20"/>
        <v>0</v>
      </c>
      <c r="F37" s="70">
        <f t="shared" si="20"/>
        <v>0</v>
      </c>
      <c r="G37" s="70">
        <f t="shared" si="20"/>
        <v>0</v>
      </c>
      <c r="H37" s="70">
        <f t="shared" si="20"/>
        <v>0</v>
      </c>
      <c r="I37" s="74">
        <f t="shared" si="20"/>
        <v>0</v>
      </c>
      <c r="J37" s="75">
        <f t="shared" si="20"/>
        <v>0</v>
      </c>
      <c r="K37" s="74">
        <f t="shared" si="20"/>
        <v>0</v>
      </c>
      <c r="L37" s="70">
        <f t="shared" si="20"/>
        <v>0</v>
      </c>
      <c r="M37" s="70">
        <f t="shared" si="20"/>
        <v>0</v>
      </c>
      <c r="N37" s="70">
        <f t="shared" si="20"/>
        <v>0</v>
      </c>
      <c r="O37" s="70">
        <f t="shared" si="20"/>
        <v>0</v>
      </c>
      <c r="P37" s="74">
        <f t="shared" si="20"/>
        <v>0</v>
      </c>
      <c r="Q37" s="75">
        <f t="shared" si="20"/>
        <v>0</v>
      </c>
      <c r="R37" s="77">
        <f t="shared" si="20"/>
        <v>0</v>
      </c>
      <c r="S37" s="46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/>
      <c r="E38" s="51"/>
      <c r="F38" s="51"/>
      <c r="G38" s="51">
        <v>0</v>
      </c>
      <c r="H38" s="51">
        <v>0</v>
      </c>
      <c r="I38" s="52"/>
      <c r="J38" s="53">
        <f>SUM(D38:I38)</f>
        <v>0</v>
      </c>
      <c r="K38" s="52">
        <v>0</v>
      </c>
      <c r="L38" s="51">
        <v>0</v>
      </c>
      <c r="M38" s="51">
        <v>0</v>
      </c>
      <c r="N38" s="51">
        <v>0</v>
      </c>
      <c r="O38" s="51"/>
      <c r="P38" s="52"/>
      <c r="Q38" s="53">
        <f>SUM(K38:P38)</f>
        <v>0</v>
      </c>
      <c r="R38" s="54">
        <f>Q38+J38</f>
        <v>0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/>
      <c r="E39" s="51"/>
      <c r="F39" s="51"/>
      <c r="G39" s="51">
        <v>0</v>
      </c>
      <c r="H39" s="51">
        <v>0</v>
      </c>
      <c r="I39" s="52"/>
      <c r="J39" s="53">
        <f>SUM(D39:I39)</f>
        <v>0</v>
      </c>
      <c r="K39" s="58">
        <v>0</v>
      </c>
      <c r="L39" s="59">
        <v>0</v>
      </c>
      <c r="M39" s="59">
        <v>0</v>
      </c>
      <c r="N39" s="59">
        <v>0</v>
      </c>
      <c r="O39" s="59"/>
      <c r="P39" s="58"/>
      <c r="Q39" s="53">
        <f>SUM(K39:P39)</f>
        <v>0</v>
      </c>
      <c r="R39" s="54">
        <f>Q39+J39</f>
        <v>0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21" ref="D40:R40">IF(D38=0,,D39/D38*1000)</f>
        <v>0</v>
      </c>
      <c r="E40" s="70">
        <f t="shared" si="21"/>
        <v>0</v>
      </c>
      <c r="F40" s="70">
        <f t="shared" si="21"/>
        <v>0</v>
      </c>
      <c r="G40" s="70">
        <f t="shared" si="21"/>
        <v>0</v>
      </c>
      <c r="H40" s="70">
        <f t="shared" si="21"/>
        <v>0</v>
      </c>
      <c r="I40" s="74">
        <f t="shared" si="21"/>
        <v>0</v>
      </c>
      <c r="J40" s="75">
        <f t="shared" si="21"/>
        <v>0</v>
      </c>
      <c r="K40" s="74">
        <f t="shared" si="21"/>
        <v>0</v>
      </c>
      <c r="L40" s="70">
        <f t="shared" si="21"/>
        <v>0</v>
      </c>
      <c r="M40" s="70">
        <f t="shared" si="21"/>
        <v>0</v>
      </c>
      <c r="N40" s="70">
        <f t="shared" si="21"/>
        <v>0</v>
      </c>
      <c r="O40" s="70">
        <f t="shared" si="21"/>
        <v>0</v>
      </c>
      <c r="P40" s="74">
        <f t="shared" si="21"/>
        <v>0</v>
      </c>
      <c r="Q40" s="75">
        <f t="shared" si="21"/>
        <v>0</v>
      </c>
      <c r="R40" s="77">
        <f t="shared" si="21"/>
        <v>0</v>
      </c>
      <c r="S40" s="46"/>
    </row>
    <row r="41" spans="1:19" s="36" customFormat="1" ht="18" customHeight="1">
      <c r="A41" s="163" t="s">
        <v>7</v>
      </c>
      <c r="B41" s="37" t="s">
        <v>26</v>
      </c>
      <c r="C41" s="38" t="s">
        <v>4</v>
      </c>
      <c r="D41" s="50">
        <f aca="true" t="shared" si="22" ref="D41:I42">D5+D8+D11+D14+D17+D20+D23+D26+D29+D32+D35+D38</f>
        <v>122002</v>
      </c>
      <c r="E41" s="51">
        <f t="shared" si="22"/>
        <v>148835</v>
      </c>
      <c r="F41" s="51">
        <f t="shared" si="22"/>
        <v>78604</v>
      </c>
      <c r="G41" s="51">
        <f t="shared" si="22"/>
        <v>163342</v>
      </c>
      <c r="H41" s="51">
        <f t="shared" si="22"/>
        <v>128986</v>
      </c>
      <c r="I41" s="52">
        <f t="shared" si="22"/>
        <v>110199</v>
      </c>
      <c r="J41" s="53">
        <f aca="true" t="shared" si="23" ref="J41:R41">J5+J8+J11+J14+J17+J20+J23+J26+J29+J32+J35+J38</f>
        <v>751968</v>
      </c>
      <c r="K41" s="52">
        <f t="shared" si="23"/>
        <v>133838</v>
      </c>
      <c r="L41" s="51">
        <f t="shared" si="23"/>
        <v>17238</v>
      </c>
      <c r="M41" s="51">
        <f t="shared" si="23"/>
        <v>39974</v>
      </c>
      <c r="N41" s="51">
        <f t="shared" si="23"/>
        <v>30199</v>
      </c>
      <c r="O41" s="51">
        <f t="shared" si="23"/>
        <v>10550</v>
      </c>
      <c r="P41" s="52">
        <f t="shared" si="23"/>
        <v>35925</v>
      </c>
      <c r="Q41" s="53">
        <f t="shared" si="23"/>
        <v>267724</v>
      </c>
      <c r="R41" s="54">
        <f t="shared" si="23"/>
        <v>1019692</v>
      </c>
      <c r="S41" s="35"/>
    </row>
    <row r="42" spans="1:19" s="36" customFormat="1" ht="18" customHeight="1">
      <c r="A42" s="164"/>
      <c r="B42" s="37" t="s">
        <v>28</v>
      </c>
      <c r="C42" s="38" t="s">
        <v>5</v>
      </c>
      <c r="D42" s="140">
        <f t="shared" si="22"/>
        <v>10613113</v>
      </c>
      <c r="E42" s="55">
        <f t="shared" si="22"/>
        <v>13683817</v>
      </c>
      <c r="F42" s="51">
        <f t="shared" si="22"/>
        <v>7939588</v>
      </c>
      <c r="G42" s="51">
        <f t="shared" si="22"/>
        <v>17880954</v>
      </c>
      <c r="H42" s="51">
        <f t="shared" si="22"/>
        <v>13606251</v>
      </c>
      <c r="I42" s="52">
        <f>I6+I9+I12+I15+I18+I21+I24+I27+I30+I33+I36+I39</f>
        <v>11366114</v>
      </c>
      <c r="J42" s="57">
        <f aca="true" t="shared" si="24" ref="J42:R42">J6+J9+J12+J15+J18+J21+J24+J27+J30+J33+J36+J39</f>
        <v>75089837</v>
      </c>
      <c r="K42" s="68">
        <f t="shared" si="24"/>
        <v>12156355</v>
      </c>
      <c r="L42" s="59">
        <f t="shared" si="24"/>
        <v>1067419</v>
      </c>
      <c r="M42" s="59">
        <f t="shared" si="24"/>
        <v>1985157</v>
      </c>
      <c r="N42" s="59">
        <f t="shared" si="24"/>
        <v>1168341</v>
      </c>
      <c r="O42" s="59">
        <f t="shared" si="24"/>
        <v>212417</v>
      </c>
      <c r="P42" s="58">
        <f t="shared" si="24"/>
        <v>1605212</v>
      </c>
      <c r="Q42" s="57">
        <f t="shared" si="24"/>
        <v>18194901</v>
      </c>
      <c r="R42" s="60">
        <f t="shared" si="24"/>
        <v>93284738</v>
      </c>
      <c r="S42" s="35"/>
    </row>
    <row r="43" spans="1:19" s="36" customFormat="1" ht="18" customHeight="1" thickBot="1">
      <c r="A43" s="170"/>
      <c r="B43" s="18" t="s">
        <v>30</v>
      </c>
      <c r="C43" s="40" t="s">
        <v>6</v>
      </c>
      <c r="D43" s="141">
        <f aca="true" t="shared" si="25" ref="D43:J43">IF(D41=0,,D42/D41*1000)</f>
        <v>86991.30342125539</v>
      </c>
      <c r="E43" s="71">
        <f t="shared" si="25"/>
        <v>91939.51019585447</v>
      </c>
      <c r="F43" s="70">
        <f t="shared" si="25"/>
        <v>101007.42964734619</v>
      </c>
      <c r="G43" s="70">
        <f t="shared" si="25"/>
        <v>109469.41998995972</v>
      </c>
      <c r="H43" s="70">
        <f t="shared" si="25"/>
        <v>105486.26207495388</v>
      </c>
      <c r="I43" s="74">
        <f t="shared" si="25"/>
        <v>103141.71634951315</v>
      </c>
      <c r="J43" s="73">
        <f t="shared" si="25"/>
        <v>99857.75591514532</v>
      </c>
      <c r="K43" s="72">
        <f aca="true" t="shared" si="26" ref="K43:R43">IF(K41=0,,K42/K41*1000)</f>
        <v>90828.87520734021</v>
      </c>
      <c r="L43" s="70">
        <f t="shared" si="26"/>
        <v>61922.438798004405</v>
      </c>
      <c r="M43" s="70">
        <f t="shared" si="26"/>
        <v>49661.204783109024</v>
      </c>
      <c r="N43" s="70">
        <f t="shared" si="26"/>
        <v>38688.0691413623</v>
      </c>
      <c r="O43" s="70">
        <f t="shared" si="26"/>
        <v>20134.31279620853</v>
      </c>
      <c r="P43" s="74">
        <f t="shared" si="26"/>
        <v>44682.31036882394</v>
      </c>
      <c r="Q43" s="73">
        <f t="shared" si="26"/>
        <v>67961.41175240173</v>
      </c>
      <c r="R43" s="76">
        <f t="shared" si="26"/>
        <v>91483.24984407055</v>
      </c>
      <c r="S43" s="41"/>
    </row>
    <row r="44" spans="1:19" s="36" customFormat="1" ht="24" customHeight="1" thickBot="1">
      <c r="A44" s="171" t="s">
        <v>23</v>
      </c>
      <c r="B44" s="172"/>
      <c r="C44" s="173"/>
      <c r="D44" s="120">
        <f>'総合計'!D44</f>
        <v>100.64</v>
      </c>
      <c r="E44" s="121">
        <f>'総合計'!E44</f>
        <v>103.96</v>
      </c>
      <c r="F44" s="121">
        <f>'総合計'!F44</f>
        <v>105.13</v>
      </c>
      <c r="G44" s="121">
        <f>'総合計'!G44</f>
        <v>106.96</v>
      </c>
      <c r="H44" s="121">
        <f>'総合計'!H44</f>
        <v>108.2</v>
      </c>
      <c r="I44" s="119">
        <f>'総合計'!I44</f>
        <v>108.4</v>
      </c>
      <c r="J44" s="122">
        <f>'総合計'!J44</f>
        <v>105.36926036713726</v>
      </c>
      <c r="K44" s="119">
        <f>'総合計'!K44</f>
        <v>103.88</v>
      </c>
      <c r="L44" s="123">
        <f>'総合計'!L44</f>
        <v>97.94</v>
      </c>
      <c r="M44" s="123">
        <f>'総合計'!M44</f>
        <v>93.96</v>
      </c>
      <c r="N44" s="123">
        <f>'総合計'!N44</f>
        <v>90.67</v>
      </c>
      <c r="O44" s="121">
        <f>'総合計'!O44</f>
        <v>90</v>
      </c>
      <c r="P44" s="124">
        <f>'総合計'!P44</f>
        <v>96.32</v>
      </c>
      <c r="Q44" s="125">
        <f>'総合計'!Q44</f>
        <v>95.8220700722506</v>
      </c>
      <c r="R44" s="126">
        <f>'総合計'!R44</f>
        <v>100.33577597548404</v>
      </c>
      <c r="S44" s="35"/>
    </row>
    <row r="45" ht="15.75" customHeight="1">
      <c r="A45" s="116" t="str">
        <f>'P一般'!A45</f>
        <v>※数値はすべて確定値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2">
      <pane xSplit="3" ySplit="3" topLeftCell="D5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9.421875" style="0" customWidth="1"/>
  </cols>
  <sheetData>
    <row r="2" spans="1:16" ht="27" customHeight="1">
      <c r="A2" s="15" t="s">
        <v>53</v>
      </c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32" t="s">
        <v>7</v>
      </c>
      <c r="B3" s="3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7">
        <f>'P一般'!R3</f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>
        <f>'B一般'!D5+'B原料'!D5</f>
        <v>16123</v>
      </c>
      <c r="E5" s="51">
        <f>'B一般'!E5+'B原料'!E5</f>
        <v>72144</v>
      </c>
      <c r="F5" s="51">
        <f>'B一般'!F5+'B原料'!F5</f>
        <v>46367</v>
      </c>
      <c r="G5" s="51">
        <f>'B一般'!G5+'B原料'!G5</f>
        <v>129022</v>
      </c>
      <c r="H5" s="51">
        <f>'B一般'!H5+'B原料'!H5</f>
        <v>86939</v>
      </c>
      <c r="I5" s="52">
        <f>'B一般'!I5+'B原料'!I5</f>
        <v>61421</v>
      </c>
      <c r="J5" s="53">
        <f>'B一般'!J5+'B原料'!J5</f>
        <v>412016</v>
      </c>
      <c r="K5" s="52">
        <f>'B一般'!K5+'B原料'!K5</f>
        <v>128044</v>
      </c>
      <c r="L5" s="51">
        <f>'B一般'!L5+'B原料'!L5</f>
        <v>42823</v>
      </c>
      <c r="M5" s="51">
        <f>'B一般'!M5+'B原料'!M5</f>
        <v>102431</v>
      </c>
      <c r="N5" s="51">
        <f>'B一般'!N5+'B原料'!N5</f>
        <v>40082</v>
      </c>
      <c r="O5" s="51">
        <f>'B一般'!O5+'B原料'!O5</f>
        <v>50951</v>
      </c>
      <c r="P5" s="52">
        <f>'B一般'!P5+'B原料'!P5</f>
        <v>35175</v>
      </c>
      <c r="Q5" s="53">
        <f>'B一般'!Q5+'B原料'!Q5</f>
        <v>399506</v>
      </c>
      <c r="R5" s="54">
        <f>'B一般'!R5+'B原料'!R5</f>
        <v>811522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>
        <f>'B一般'!D6+'B原料'!D6</f>
        <v>1417288</v>
      </c>
      <c r="E6" s="51">
        <f>'B一般'!E6+'B原料'!E6</f>
        <v>6716647</v>
      </c>
      <c r="F6" s="51">
        <f>'B一般'!F6+'B原料'!F6</f>
        <v>4380756</v>
      </c>
      <c r="G6" s="51">
        <f>'B一般'!G6+'B原料'!G6</f>
        <v>13924613</v>
      </c>
      <c r="H6" s="51">
        <f>'B一般'!H6+'B原料'!H6</f>
        <v>9123787</v>
      </c>
      <c r="I6" s="52">
        <f>'B一般'!I6+'B原料'!I6</f>
        <v>6310610</v>
      </c>
      <c r="J6" s="53">
        <f>'B一般'!J6+'B原料'!J6</f>
        <v>41873701</v>
      </c>
      <c r="K6" s="68">
        <f>'B一般'!K6+'B原料'!K6</f>
        <v>10717941</v>
      </c>
      <c r="L6" s="59">
        <f>'B一般'!L6+'B原料'!L6</f>
        <v>3477875</v>
      </c>
      <c r="M6" s="59">
        <f>'B一般'!M6+'B原料'!M6</f>
        <v>5508217</v>
      </c>
      <c r="N6" s="59">
        <f>'B一般'!N6+'B原料'!N6</f>
        <v>1603669</v>
      </c>
      <c r="O6" s="59">
        <f>'B一般'!O6+'B原料'!O6</f>
        <v>2023874</v>
      </c>
      <c r="P6" s="58">
        <f>'B一般'!P6+'B原料'!P6</f>
        <v>1367780</v>
      </c>
      <c r="Q6" s="57">
        <f>'B一般'!Q6+'B原料'!Q6</f>
        <v>24699356</v>
      </c>
      <c r="R6" s="60">
        <f>'B一般'!R6+'B原料'!R6</f>
        <v>66573057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I7">IF(D5=0,,D6/D5*1000)</f>
        <v>87904.73236990634</v>
      </c>
      <c r="E7" s="70">
        <f t="shared" si="0"/>
        <v>93100.56276336216</v>
      </c>
      <c r="F7" s="70">
        <f t="shared" si="0"/>
        <v>94480.03968339552</v>
      </c>
      <c r="G7" s="70">
        <f t="shared" si="0"/>
        <v>107924.33073429338</v>
      </c>
      <c r="H7" s="70">
        <f t="shared" si="0"/>
        <v>104944.69685641657</v>
      </c>
      <c r="I7" s="74">
        <f t="shared" si="0"/>
        <v>102743.52420182023</v>
      </c>
      <c r="J7" s="75">
        <f>(J6/J5)*1000</f>
        <v>101631.24975729098</v>
      </c>
      <c r="K7" s="72">
        <f aca="true" t="shared" si="1" ref="K7:R7">IF(K5=0,,K6/K5*1000)</f>
        <v>83705.14042048046</v>
      </c>
      <c r="L7" s="70">
        <f t="shared" si="1"/>
        <v>81215.11804404175</v>
      </c>
      <c r="M7" s="70">
        <f t="shared" si="1"/>
        <v>53774.902129238224</v>
      </c>
      <c r="N7" s="70">
        <f t="shared" si="1"/>
        <v>40009.70510453571</v>
      </c>
      <c r="O7" s="70">
        <f t="shared" si="1"/>
        <v>39721.96816549233</v>
      </c>
      <c r="P7" s="74">
        <f t="shared" si="1"/>
        <v>38885.003553660266</v>
      </c>
      <c r="Q7" s="73">
        <f t="shared" si="1"/>
        <v>61824.743558294496</v>
      </c>
      <c r="R7" s="76">
        <f t="shared" si="1"/>
        <v>82034.8148294193</v>
      </c>
      <c r="S7" s="41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50">
        <f>'B一般'!D8+'B原料'!D8</f>
        <v>68860</v>
      </c>
      <c r="E8" s="51">
        <f>'B一般'!E8+'B原料'!E8</f>
        <v>17092</v>
      </c>
      <c r="F8" s="51">
        <f>'B一般'!F8+'B原料'!F8</f>
        <v>28710</v>
      </c>
      <c r="G8" s="51">
        <f>'B一般'!G8+'B原料'!G8</f>
        <v>45398</v>
      </c>
      <c r="H8" s="51">
        <f>'B一般'!H8+'B原料'!H8</f>
        <v>14124</v>
      </c>
      <c r="I8" s="52">
        <f>'B一般'!I8+'B原料'!I8</f>
        <v>11090</v>
      </c>
      <c r="J8" s="53">
        <f>'B一般'!J8+'B原料'!J8</f>
        <v>185274</v>
      </c>
      <c r="K8" s="52">
        <f>'B一般'!K8+'B原料'!K8</f>
        <v>18045</v>
      </c>
      <c r="L8" s="51">
        <f>'B一般'!L8+'B原料'!L8</f>
        <v>26965</v>
      </c>
      <c r="M8" s="51">
        <f>'B一般'!M8+'B原料'!M8</f>
        <v>44713</v>
      </c>
      <c r="N8" s="51">
        <f>'B一般'!N8+'B原料'!N8</f>
        <v>11865</v>
      </c>
      <c r="O8" s="51">
        <f>'B一般'!O8+'B原料'!O8</f>
        <v>22293</v>
      </c>
      <c r="P8" s="52">
        <f>'B一般'!P8+'B原料'!P8</f>
        <v>23663</v>
      </c>
      <c r="Q8" s="53">
        <f>'B一般'!Q8+'B原料'!Q8</f>
        <v>147544</v>
      </c>
      <c r="R8" s="54">
        <f>'B一般'!R8+'B原料'!R8</f>
        <v>332818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50">
        <f>'B一般'!D9+'B原料'!D9</f>
        <v>5874666</v>
      </c>
      <c r="E9" s="51">
        <f>'B一般'!E9+'B原料'!E9</f>
        <v>1539028</v>
      </c>
      <c r="F9" s="51">
        <f>'B一般'!F9+'B原料'!F9</f>
        <v>2691693</v>
      </c>
      <c r="G9" s="51">
        <f>'B一般'!G9+'B原料'!G9</f>
        <v>4783480</v>
      </c>
      <c r="H9" s="51">
        <f>'B一般'!H9+'B原料'!H9</f>
        <v>1653718</v>
      </c>
      <c r="I9" s="52">
        <f>'B一般'!I9+'B原料'!I9</f>
        <v>1161516</v>
      </c>
      <c r="J9" s="53">
        <f>'B一般'!J9+'B原料'!J9</f>
        <v>17704101</v>
      </c>
      <c r="K9" s="58">
        <f>'B一般'!K9+'B原料'!K9</f>
        <v>1327211</v>
      </c>
      <c r="L9" s="59">
        <f>'B一般'!L9+'B原料'!L9</f>
        <v>2188833</v>
      </c>
      <c r="M9" s="59">
        <f>'B一般'!M9+'B原料'!M9</f>
        <v>1582654</v>
      </c>
      <c r="N9" s="59">
        <f>'B一般'!N9+'B原料'!N9</f>
        <v>386996</v>
      </c>
      <c r="O9" s="59">
        <f>'B一般'!O9+'B原料'!O9</f>
        <v>772101</v>
      </c>
      <c r="P9" s="58">
        <f>'B一般'!P9+'B原料'!P9</f>
        <v>1147417</v>
      </c>
      <c r="Q9" s="53">
        <f>'B一般'!Q9+'B原料'!Q9</f>
        <v>7405212</v>
      </c>
      <c r="R9" s="54">
        <f>'B一般'!R9+'B原料'!R9</f>
        <v>25109313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2" ref="D10:I10">IF(D8=0,,D9/D8*1000)</f>
        <v>85313.18617484752</v>
      </c>
      <c r="E10" s="70">
        <f t="shared" si="2"/>
        <v>90043.76316405337</v>
      </c>
      <c r="F10" s="70">
        <f t="shared" si="2"/>
        <v>93754.54545454546</v>
      </c>
      <c r="G10" s="70">
        <f t="shared" si="2"/>
        <v>105367.63734085202</v>
      </c>
      <c r="H10" s="70">
        <f t="shared" si="2"/>
        <v>117085.66978193146</v>
      </c>
      <c r="I10" s="74">
        <f t="shared" si="2"/>
        <v>104735.43733092876</v>
      </c>
      <c r="J10" s="75">
        <f>(J9/J8)*1000</f>
        <v>95556.31659056318</v>
      </c>
      <c r="K10" s="74">
        <f aca="true" t="shared" si="3" ref="K10:R10">IF(K8=0,,K9/K8*1000)</f>
        <v>73550.06927126629</v>
      </c>
      <c r="L10" s="70">
        <f t="shared" si="3"/>
        <v>81173.11329501205</v>
      </c>
      <c r="M10" s="70">
        <f t="shared" si="3"/>
        <v>35395.835663006284</v>
      </c>
      <c r="N10" s="70">
        <f t="shared" si="3"/>
        <v>32616.60345554151</v>
      </c>
      <c r="O10" s="70">
        <f t="shared" si="3"/>
        <v>34634.234961647155</v>
      </c>
      <c r="P10" s="74">
        <f t="shared" si="3"/>
        <v>48489.92097367198</v>
      </c>
      <c r="Q10" s="75">
        <f t="shared" si="3"/>
        <v>50189.85522962642</v>
      </c>
      <c r="R10" s="77">
        <f t="shared" si="3"/>
        <v>75444.57631498297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>
        <f>'B一般'!D11+'B原料'!D11</f>
        <v>0</v>
      </c>
      <c r="E11" s="51">
        <f>'B一般'!E11+'B原料'!E11</f>
        <v>23265</v>
      </c>
      <c r="F11" s="51">
        <f>'B一般'!F11+'B原料'!F11</f>
        <v>0</v>
      </c>
      <c r="G11" s="51">
        <f>'B一般'!G11+'B原料'!G11</f>
        <v>11961</v>
      </c>
      <c r="H11" s="51">
        <f>'B一般'!H11+'B原料'!H11</f>
        <v>11514</v>
      </c>
      <c r="I11" s="52">
        <f>'B一般'!I11+'B原料'!I11</f>
        <v>0</v>
      </c>
      <c r="J11" s="53">
        <f>'B一般'!J11+'B原料'!J11</f>
        <v>46740</v>
      </c>
      <c r="K11" s="52">
        <f>'B一般'!K11+'B原料'!K11</f>
        <v>12010</v>
      </c>
      <c r="L11" s="51">
        <f>'B一般'!L11+'B原料'!L11</f>
        <v>11532</v>
      </c>
      <c r="M11" s="51">
        <f>'B一般'!M11+'B原料'!M11</f>
        <v>12642</v>
      </c>
      <c r="N11" s="51">
        <f>'B一般'!N11+'B原料'!N11</f>
        <v>5488</v>
      </c>
      <c r="O11" s="51">
        <f>'B一般'!O11+'B原料'!O11</f>
        <v>0</v>
      </c>
      <c r="P11" s="52">
        <f>'B一般'!P11+'B原料'!P11</f>
        <v>11926</v>
      </c>
      <c r="Q11" s="53">
        <f>'B一般'!Q11+'B原料'!Q11</f>
        <v>53598</v>
      </c>
      <c r="R11" s="54">
        <f>'B一般'!R11+'B原料'!R11</f>
        <v>100338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>
        <f>'B一般'!D12+'B原料'!D12</f>
        <v>0</v>
      </c>
      <c r="E12" s="51">
        <f>'B一般'!E12+'B原料'!E12</f>
        <v>2085680</v>
      </c>
      <c r="F12" s="51">
        <f>'B一般'!F12+'B原料'!F12</f>
        <v>0</v>
      </c>
      <c r="G12" s="51">
        <f>'B一般'!G12+'B原料'!G12</f>
        <v>1266136</v>
      </c>
      <c r="H12" s="51">
        <f>'B一般'!H12+'B原料'!H12</f>
        <v>1205953</v>
      </c>
      <c r="I12" s="52">
        <f>'B一般'!I12+'B原料'!I12</f>
        <v>0</v>
      </c>
      <c r="J12" s="53">
        <f>'B一般'!J12+'B原料'!J12</f>
        <v>4557769</v>
      </c>
      <c r="K12" s="58">
        <f>'B一般'!K12+'B原料'!K12</f>
        <v>1115418</v>
      </c>
      <c r="L12" s="59">
        <f>'B一般'!L12+'B原料'!L12</f>
        <v>947998</v>
      </c>
      <c r="M12" s="59">
        <f>'B一般'!M12+'B原料'!M12</f>
        <v>628848</v>
      </c>
      <c r="N12" s="59">
        <f>'B一般'!N12+'B原料'!N12</f>
        <v>341788</v>
      </c>
      <c r="O12" s="59">
        <f>'B一般'!O12+'B原料'!O12</f>
        <v>0</v>
      </c>
      <c r="P12" s="58">
        <f>'B一般'!P12+'B原料'!P12</f>
        <v>544507</v>
      </c>
      <c r="Q12" s="53">
        <f>'B一般'!Q12+'B原料'!Q12</f>
        <v>3578559</v>
      </c>
      <c r="R12" s="54">
        <f>'B一般'!R12+'B原料'!R12</f>
        <v>8136328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4" ref="D13:I13">IF(D11=0,,D12/D11*1000)</f>
        <v>0</v>
      </c>
      <c r="E13" s="70">
        <f t="shared" si="4"/>
        <v>89648.8287126585</v>
      </c>
      <c r="F13" s="70">
        <f t="shared" si="4"/>
        <v>0</v>
      </c>
      <c r="G13" s="70">
        <f t="shared" si="4"/>
        <v>105855.36326394114</v>
      </c>
      <c r="H13" s="70">
        <f t="shared" si="4"/>
        <v>104737.9711655376</v>
      </c>
      <c r="I13" s="74">
        <f t="shared" si="4"/>
        <v>0</v>
      </c>
      <c r="J13" s="75">
        <f>(J12/J11)*1000</f>
        <v>97513.24347454001</v>
      </c>
      <c r="K13" s="74">
        <f aca="true" t="shared" si="5" ref="K13:R13">IF(K11=0,,K12/K11*1000)</f>
        <v>92874.10491257286</v>
      </c>
      <c r="L13" s="70">
        <f t="shared" si="5"/>
        <v>82205.86194935831</v>
      </c>
      <c r="M13" s="70">
        <f t="shared" si="5"/>
        <v>49742.76222116754</v>
      </c>
      <c r="N13" s="70">
        <f t="shared" si="5"/>
        <v>62279.15451895043</v>
      </c>
      <c r="O13" s="70">
        <f t="shared" si="5"/>
        <v>0</v>
      </c>
      <c r="P13" s="74">
        <f t="shared" si="5"/>
        <v>45657.13566996478</v>
      </c>
      <c r="Q13" s="75">
        <f t="shared" si="5"/>
        <v>66766.65174073659</v>
      </c>
      <c r="R13" s="77">
        <f t="shared" si="5"/>
        <v>81089.19850903944</v>
      </c>
      <c r="S13" s="41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>
        <f>'B一般'!D14+'B原料'!D14</f>
        <v>0</v>
      </c>
      <c r="E14" s="51">
        <f>'B一般'!E14+'B原料'!E14</f>
        <v>18002</v>
      </c>
      <c r="F14" s="51">
        <f>'B一般'!F14+'B原料'!F14</f>
        <v>0</v>
      </c>
      <c r="G14" s="51">
        <f>'B一般'!G14+'B原料'!G14</f>
        <v>0</v>
      </c>
      <c r="H14" s="51">
        <f>'B一般'!H14+'B原料'!H14</f>
        <v>0</v>
      </c>
      <c r="I14" s="52">
        <f>'B一般'!I14+'B原料'!I14</f>
        <v>0</v>
      </c>
      <c r="J14" s="53">
        <f>'B一般'!J14+'B原料'!J14</f>
        <v>18002</v>
      </c>
      <c r="K14" s="52">
        <f>'B一般'!K14+'B原料'!K14</f>
        <v>12072</v>
      </c>
      <c r="L14" s="51">
        <f>'B一般'!L14+'B原料'!L14</f>
        <v>18240</v>
      </c>
      <c r="M14" s="51">
        <f>'B一般'!M14+'B原料'!M14</f>
        <v>0</v>
      </c>
      <c r="N14" s="51">
        <f>'B一般'!N14+'B原料'!N14</f>
        <v>0</v>
      </c>
      <c r="O14" s="51">
        <f>'B一般'!O14+'B原料'!O14</f>
        <v>0</v>
      </c>
      <c r="P14" s="52">
        <f>'B一般'!P14+'B原料'!P14</f>
        <v>12101</v>
      </c>
      <c r="Q14" s="53">
        <f>'B一般'!Q14+'B原料'!Q14</f>
        <v>42413</v>
      </c>
      <c r="R14" s="54">
        <f>'B一般'!R14+'B原料'!R14</f>
        <v>60415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>
        <f>'B一般'!D15+'B原料'!D15</f>
        <v>0</v>
      </c>
      <c r="E15" s="55">
        <f>'B一般'!E15+'B原料'!E15</f>
        <v>1657553</v>
      </c>
      <c r="F15" s="51">
        <f>'B一般'!F15+'B原料'!F15</f>
        <v>0</v>
      </c>
      <c r="G15" s="51">
        <f>'B一般'!G15+'B原料'!G15</f>
        <v>0</v>
      </c>
      <c r="H15" s="51">
        <f>'B一般'!H15+'B原料'!H15</f>
        <v>0</v>
      </c>
      <c r="I15" s="52">
        <f>'B一般'!I15+'B原料'!I15</f>
        <v>0</v>
      </c>
      <c r="J15" s="57">
        <f>'B一般'!J15+'B原料'!J15</f>
        <v>1657553</v>
      </c>
      <c r="K15" s="68">
        <f>'B一般'!K15+'B原料'!K15</f>
        <v>881283</v>
      </c>
      <c r="L15" s="59">
        <f>'B一般'!L15+'B原料'!L15</f>
        <v>1657873</v>
      </c>
      <c r="M15" s="59">
        <f>'B一般'!M15+'B原料'!M15</f>
        <v>0</v>
      </c>
      <c r="N15" s="59">
        <f>'B一般'!N15+'B原料'!N15</f>
        <v>0</v>
      </c>
      <c r="O15" s="59">
        <f>'B一般'!O15+'B原料'!O15</f>
        <v>0</v>
      </c>
      <c r="P15" s="58">
        <f>'B一般'!P15+'B原料'!P15</f>
        <v>584001</v>
      </c>
      <c r="Q15" s="57">
        <f>'B一般'!Q15+'B原料'!Q15</f>
        <v>3123157</v>
      </c>
      <c r="R15" s="60">
        <f>'B一般'!R15+'B原料'!R15</f>
        <v>4780710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>IF(D14=0,,D15/D14*1000)</f>
        <v>0</v>
      </c>
      <c r="E16" s="71">
        <f>IF(E14=0,,E15/E14*1000)</f>
        <v>92076.04710587712</v>
      </c>
      <c r="F16" s="70">
        <f>IF(F14=0,,F15/F14*1000)</f>
        <v>0</v>
      </c>
      <c r="G16" s="70">
        <f aca="true" t="shared" si="6" ref="G16:R16">IF(G14=0,,G15/G14*1000)</f>
        <v>0</v>
      </c>
      <c r="H16" s="70">
        <f t="shared" si="6"/>
        <v>0</v>
      </c>
      <c r="I16" s="74">
        <f t="shared" si="6"/>
        <v>0</v>
      </c>
      <c r="J16" s="73">
        <f t="shared" si="6"/>
        <v>92076.04710587712</v>
      </c>
      <c r="K16" s="72">
        <f t="shared" si="6"/>
        <v>73002.2365805169</v>
      </c>
      <c r="L16" s="70">
        <f t="shared" si="6"/>
        <v>90892.1600877193</v>
      </c>
      <c r="M16" s="70">
        <f t="shared" si="6"/>
        <v>0</v>
      </c>
      <c r="N16" s="70">
        <f t="shared" si="6"/>
        <v>0</v>
      </c>
      <c r="O16" s="70">
        <f t="shared" si="6"/>
        <v>0</v>
      </c>
      <c r="P16" s="74">
        <f t="shared" si="6"/>
        <v>48260.556978762084</v>
      </c>
      <c r="Q16" s="73">
        <f t="shared" si="6"/>
        <v>73636.7858911183</v>
      </c>
      <c r="R16" s="76">
        <f t="shared" si="6"/>
        <v>79131.17603244226</v>
      </c>
      <c r="S16" s="41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>
        <f>'B一般'!D17+'B原料'!D17</f>
        <v>52789</v>
      </c>
      <c r="E17" s="51">
        <f>'B一般'!E17+'B原料'!E17</f>
        <v>76815</v>
      </c>
      <c r="F17" s="51">
        <f>'B一般'!F17+'B原料'!F17</f>
        <v>54705</v>
      </c>
      <c r="G17" s="51">
        <f>'B一般'!G17+'B原料'!G17</f>
        <v>98642</v>
      </c>
      <c r="H17" s="51">
        <f>'B一般'!H17+'B原料'!H17</f>
        <v>60811</v>
      </c>
      <c r="I17" s="52">
        <f>'B一般'!I17+'B原料'!I17</f>
        <v>74850</v>
      </c>
      <c r="J17" s="53">
        <f>'B一般'!J17+'B原料'!J17</f>
        <v>418612</v>
      </c>
      <c r="K17" s="52">
        <f>'B一般'!K17+'B原料'!K17</f>
        <v>135993</v>
      </c>
      <c r="L17" s="51">
        <f>'B一般'!L17+'B原料'!L17</f>
        <v>80938</v>
      </c>
      <c r="M17" s="51">
        <f>'B一般'!M17+'B原料'!M17</f>
        <v>78720</v>
      </c>
      <c r="N17" s="51">
        <f>'B一般'!N17+'B原料'!N17</f>
        <v>52661</v>
      </c>
      <c r="O17" s="51">
        <f>'B一般'!O17+'B原料'!O17</f>
        <v>59227</v>
      </c>
      <c r="P17" s="52">
        <f>'B一般'!P17+'B原料'!P17</f>
        <v>44524</v>
      </c>
      <c r="Q17" s="53">
        <f>'B一般'!Q17+'B原料'!Q17</f>
        <v>452063</v>
      </c>
      <c r="R17" s="54">
        <f>'B一般'!R17+'B原料'!R17</f>
        <v>870675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>
        <f>'B一般'!D18+'B原料'!D18</f>
        <v>4663525</v>
      </c>
      <c r="E18" s="55">
        <f>'B一般'!E18+'B原料'!E18</f>
        <v>7043002</v>
      </c>
      <c r="F18" s="51">
        <f>'B一般'!F18+'B原料'!F18</f>
        <v>5480355</v>
      </c>
      <c r="G18" s="51">
        <f>'B一般'!G18+'B原料'!G18</f>
        <v>10610372</v>
      </c>
      <c r="H18" s="51">
        <f>'B一般'!H18+'B原料'!H18</f>
        <v>6659874</v>
      </c>
      <c r="I18" s="52">
        <f>'B一般'!I18+'B原料'!I18</f>
        <v>7329834</v>
      </c>
      <c r="J18" s="57">
        <f>'B一般'!J18+'B原料'!J18</f>
        <v>41786962</v>
      </c>
      <c r="K18" s="58">
        <f>'B一般'!K18+'B原料'!K18</f>
        <v>12437941</v>
      </c>
      <c r="L18" s="59">
        <f>'B一般'!L18+'B原料'!L18</f>
        <v>4976337</v>
      </c>
      <c r="M18" s="59">
        <f>'B一般'!M18+'B原料'!M18</f>
        <v>4170942</v>
      </c>
      <c r="N18" s="59">
        <f>'B一般'!N18+'B原料'!N18</f>
        <v>2240218</v>
      </c>
      <c r="O18" s="59">
        <f>'B一般'!O18+'B原料'!O18</f>
        <v>2372930</v>
      </c>
      <c r="P18" s="58">
        <f>'B一般'!P18+'B原料'!P18</f>
        <v>2244116</v>
      </c>
      <c r="Q18" s="53">
        <f>'B一般'!Q18+'B原料'!Q18</f>
        <v>28442484</v>
      </c>
      <c r="R18" s="60">
        <f>'B一般'!R18+'B原料'!R18</f>
        <v>70229446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7" ref="D19:I19">IF(D17=0,,D18/D17*1000)</f>
        <v>88342.74185909943</v>
      </c>
      <c r="E19" s="71">
        <f t="shared" si="7"/>
        <v>91687.84742563301</v>
      </c>
      <c r="F19" s="70">
        <f t="shared" si="7"/>
        <v>100180.14806690431</v>
      </c>
      <c r="G19" s="70">
        <f t="shared" si="7"/>
        <v>107564.44516534539</v>
      </c>
      <c r="H19" s="70">
        <f t="shared" si="7"/>
        <v>109517.58727861736</v>
      </c>
      <c r="I19" s="74">
        <f t="shared" si="7"/>
        <v>97926.97394789579</v>
      </c>
      <c r="J19" s="73">
        <f>(J18/J17)*1000</f>
        <v>99822.65678002541</v>
      </c>
      <c r="K19" s="74">
        <f aca="true" t="shared" si="8" ref="K19:R19">IF(K17=0,,K18/K17*1000)</f>
        <v>91460.1560374431</v>
      </c>
      <c r="L19" s="70">
        <f t="shared" si="8"/>
        <v>61483.32056635944</v>
      </c>
      <c r="M19" s="70">
        <f t="shared" si="8"/>
        <v>52984.52743902439</v>
      </c>
      <c r="N19" s="70">
        <f t="shared" si="8"/>
        <v>42540.36193767684</v>
      </c>
      <c r="O19" s="70">
        <f t="shared" si="8"/>
        <v>40065.00413662688</v>
      </c>
      <c r="P19" s="74">
        <f t="shared" si="8"/>
        <v>50402.38972239691</v>
      </c>
      <c r="Q19" s="75">
        <f t="shared" si="8"/>
        <v>62917.0801414847</v>
      </c>
      <c r="R19" s="76">
        <f t="shared" si="8"/>
        <v>80660.91940161369</v>
      </c>
      <c r="S19" s="41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>
        <f>'B一般'!D20+'B原料'!D20</f>
        <v>121651</v>
      </c>
      <c r="E20" s="51">
        <f>'B一般'!E20+'B原料'!E20</f>
        <v>73525</v>
      </c>
      <c r="F20" s="51">
        <f>'B一般'!F20+'B原料'!F20</f>
        <v>115540</v>
      </c>
      <c r="G20" s="51">
        <f>'B一般'!G20+'B原料'!G20</f>
        <v>65458</v>
      </c>
      <c r="H20" s="51">
        <f>'B一般'!H20+'B原料'!H20</f>
        <v>110805</v>
      </c>
      <c r="I20" s="52">
        <f>'B一般'!I20+'B原料'!I20</f>
        <v>79221</v>
      </c>
      <c r="J20" s="53">
        <f>'B一般'!J20+'B原料'!J20</f>
        <v>566200</v>
      </c>
      <c r="K20" s="52">
        <f>'B一般'!K20+'B原料'!K20</f>
        <v>99317</v>
      </c>
      <c r="L20" s="51">
        <f>'B一般'!L20+'B原料'!L20</f>
        <v>85294</v>
      </c>
      <c r="M20" s="51">
        <f>'B一般'!M20+'B原料'!M20</f>
        <v>51710</v>
      </c>
      <c r="N20" s="51">
        <f>'B一般'!N20+'B原料'!N20</f>
        <v>106492</v>
      </c>
      <c r="O20" s="51">
        <f>'B一般'!O20+'B原料'!O20</f>
        <v>49360</v>
      </c>
      <c r="P20" s="52">
        <f>'B一般'!P20+'B原料'!P20</f>
        <v>44039</v>
      </c>
      <c r="Q20" s="53">
        <f>'B一般'!Q20+'B原料'!Q20</f>
        <v>436212</v>
      </c>
      <c r="R20" s="54">
        <f>'B一般'!R20+'B原料'!R20</f>
        <v>1002412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>
        <f>'B一般'!D21+'B原料'!D21</f>
        <v>9964891</v>
      </c>
      <c r="E21" s="51">
        <f>'B一般'!E21+'B原料'!E21</f>
        <v>6777372</v>
      </c>
      <c r="F21" s="51">
        <f>'B一般'!F21+'B原料'!F21</f>
        <v>10906851</v>
      </c>
      <c r="G21" s="51">
        <f>'B一般'!G21+'B原料'!G21</f>
        <v>7054734</v>
      </c>
      <c r="H21" s="55">
        <f>'B一般'!H21+'B原料'!H21</f>
        <v>10483066</v>
      </c>
      <c r="I21" s="52">
        <f>'B一般'!I21+'B原料'!I21</f>
        <v>8136511</v>
      </c>
      <c r="J21" s="57">
        <f>'B一般'!J21+'B原料'!J21</f>
        <v>53323425</v>
      </c>
      <c r="K21" s="58">
        <f>'B一般'!K21+'B原料'!K21</f>
        <v>8769236</v>
      </c>
      <c r="L21" s="59">
        <f>'B一般'!L21+'B原料'!L21</f>
        <v>6024889</v>
      </c>
      <c r="M21" s="59">
        <f>'B一般'!M21+'B原料'!M21</f>
        <v>3041052</v>
      </c>
      <c r="N21" s="59">
        <f>'B一般'!N21+'B原料'!N21</f>
        <v>3994108</v>
      </c>
      <c r="O21" s="59">
        <f>'B一般'!O21+'B原料'!O21</f>
        <v>2167777</v>
      </c>
      <c r="P21" s="58">
        <f>'B一般'!P21+'B原料'!P21</f>
        <v>2071361</v>
      </c>
      <c r="Q21" s="53">
        <f>'B一般'!Q21+'B原料'!Q21</f>
        <v>26068423</v>
      </c>
      <c r="R21" s="60">
        <f>'B一般'!R21+'B原料'!R21</f>
        <v>79391848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9" ref="D22:I22">IF(D20=0,,D21/D20*1000)</f>
        <v>81913.76149805592</v>
      </c>
      <c r="E22" s="70">
        <f t="shared" si="9"/>
        <v>92177.78986739206</v>
      </c>
      <c r="F22" s="70">
        <f t="shared" si="9"/>
        <v>94398.91812359355</v>
      </c>
      <c r="G22" s="70">
        <f t="shared" si="9"/>
        <v>107774.97020990559</v>
      </c>
      <c r="H22" s="71">
        <f t="shared" si="9"/>
        <v>94608.23970037453</v>
      </c>
      <c r="I22" s="74">
        <f t="shared" si="9"/>
        <v>102706.49196551419</v>
      </c>
      <c r="J22" s="73">
        <f>(J21/J20)*1000</f>
        <v>94177.71988696573</v>
      </c>
      <c r="K22" s="74">
        <f aca="true" t="shared" si="10" ref="K22:R22">IF(K20=0,,K21/K20*1000)</f>
        <v>88295.41770291088</v>
      </c>
      <c r="L22" s="70">
        <f t="shared" si="10"/>
        <v>70636.72708514081</v>
      </c>
      <c r="M22" s="70">
        <f t="shared" si="10"/>
        <v>58809.74666408819</v>
      </c>
      <c r="N22" s="70">
        <f t="shared" si="10"/>
        <v>37506.17886789618</v>
      </c>
      <c r="O22" s="70">
        <f t="shared" si="10"/>
        <v>43917.68638573744</v>
      </c>
      <c r="P22" s="74">
        <f t="shared" si="10"/>
        <v>47034.696518994526</v>
      </c>
      <c r="Q22" s="75">
        <f t="shared" si="10"/>
        <v>59760.902955443686</v>
      </c>
      <c r="R22" s="76">
        <f t="shared" si="10"/>
        <v>79200.81563269395</v>
      </c>
      <c r="S22" s="41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>
        <f>'B一般'!D23+'B原料'!D23</f>
        <v>67090</v>
      </c>
      <c r="E23" s="51">
        <f>'B一般'!E23+'B原料'!E23</f>
        <v>43579</v>
      </c>
      <c r="F23" s="51">
        <f>'B一般'!F23+'B原料'!F23</f>
        <v>0</v>
      </c>
      <c r="G23" s="51">
        <f>'B一般'!G23+'B原料'!G23</f>
        <v>45937</v>
      </c>
      <c r="H23" s="51">
        <f>'B一般'!H23+'B原料'!H23</f>
        <v>73491</v>
      </c>
      <c r="I23" s="52">
        <f>'B一般'!I23+'B原料'!I23</f>
        <v>45952</v>
      </c>
      <c r="J23" s="53">
        <f>'B一般'!J23+'B原料'!J23</f>
        <v>276049</v>
      </c>
      <c r="K23" s="52">
        <f>'B一般'!K23+'B原料'!K23</f>
        <v>32080</v>
      </c>
      <c r="L23" s="51">
        <f>'B一般'!L23+'B原料'!L23</f>
        <v>63593</v>
      </c>
      <c r="M23" s="55">
        <f>'B一般'!M23+'B原料'!M23</f>
        <v>57586</v>
      </c>
      <c r="N23" s="51">
        <f>'B一般'!N23+'B原料'!N23</f>
        <v>89152</v>
      </c>
      <c r="O23" s="51">
        <f>'B一般'!O23+'B原料'!O23</f>
        <v>43747</v>
      </c>
      <c r="P23" s="52">
        <f>'B一般'!P23+'B原料'!P23</f>
        <v>55605</v>
      </c>
      <c r="Q23" s="57">
        <f>'B一般'!Q23+'B原料'!Q23</f>
        <v>341763</v>
      </c>
      <c r="R23" s="60">
        <f>'B一般'!R23+'B原料'!R23</f>
        <v>617812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140">
        <f>'B一般'!D24+'B原料'!D24</f>
        <v>5809345</v>
      </c>
      <c r="E24" s="51">
        <f>'B一般'!E24+'B原料'!E24</f>
        <v>3891563</v>
      </c>
      <c r="F24" s="51">
        <f>'B一般'!F24+'B原料'!F24</f>
        <v>0</v>
      </c>
      <c r="G24" s="51">
        <f>'B一般'!G24+'B原料'!G24</f>
        <v>4648854</v>
      </c>
      <c r="H24" s="51">
        <f>'B一般'!H24+'B原料'!H24</f>
        <v>7849658</v>
      </c>
      <c r="I24" s="52">
        <f>'B一般'!I24+'B原料'!I24</f>
        <v>4612770</v>
      </c>
      <c r="J24" s="57">
        <f>'B一般'!J24+'B原料'!J24</f>
        <v>26812190</v>
      </c>
      <c r="K24" s="58">
        <f>'B一般'!K24+'B原料'!K24</f>
        <v>3048353</v>
      </c>
      <c r="L24" s="67">
        <f>'B一般'!L24+'B原料'!L24</f>
        <v>4861098</v>
      </c>
      <c r="M24" s="67">
        <f>'B一般'!M24+'B原料'!M24</f>
        <v>3014181</v>
      </c>
      <c r="N24" s="59">
        <f>'B一般'!N24+'B原料'!N24</f>
        <v>3093147</v>
      </c>
      <c r="O24" s="59">
        <f>'B一般'!O24+'B原料'!O24</f>
        <v>1693790</v>
      </c>
      <c r="P24" s="58">
        <f>'B一般'!P24+'B原料'!P24</f>
        <v>2787074</v>
      </c>
      <c r="Q24" s="57">
        <f>'B一般'!Q24+'B原料'!Q24</f>
        <v>18497643</v>
      </c>
      <c r="R24" s="60">
        <f>'B一般'!R24+'B原料'!R24</f>
        <v>45309833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141">
        <f aca="true" t="shared" si="11" ref="D25:I25">IF(D23=0,,D24/D23*1000)</f>
        <v>86590.32642718736</v>
      </c>
      <c r="E25" s="70">
        <f t="shared" si="11"/>
        <v>89299.04311709768</v>
      </c>
      <c r="F25" s="70">
        <f t="shared" si="11"/>
        <v>0</v>
      </c>
      <c r="G25" s="70">
        <f t="shared" si="11"/>
        <v>101200.64436075494</v>
      </c>
      <c r="H25" s="70">
        <f t="shared" si="11"/>
        <v>106811.14694316311</v>
      </c>
      <c r="I25" s="74">
        <f t="shared" si="11"/>
        <v>100382.35550139275</v>
      </c>
      <c r="J25" s="73">
        <f>(J24/J23)*1000</f>
        <v>97128.37213683077</v>
      </c>
      <c r="K25" s="74">
        <f aca="true" t="shared" si="12" ref="K25:R25">IF(K23=0,,K24/K23*1000)</f>
        <v>95023.47256857855</v>
      </c>
      <c r="L25" s="71">
        <f t="shared" si="12"/>
        <v>76440.77178305788</v>
      </c>
      <c r="M25" s="71">
        <f t="shared" si="12"/>
        <v>52342.25332546105</v>
      </c>
      <c r="N25" s="70">
        <f t="shared" si="12"/>
        <v>34695.20594041637</v>
      </c>
      <c r="O25" s="70">
        <f t="shared" si="12"/>
        <v>38717.85493862436</v>
      </c>
      <c r="P25" s="74">
        <f t="shared" si="12"/>
        <v>50122.72277672871</v>
      </c>
      <c r="Q25" s="73">
        <f t="shared" si="12"/>
        <v>54124.18254755489</v>
      </c>
      <c r="R25" s="76">
        <f t="shared" si="12"/>
        <v>73339.19218144032</v>
      </c>
      <c r="S25" s="41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>
        <f>'B一般'!D26+'B原料'!D26</f>
        <v>0</v>
      </c>
      <c r="E26" s="51">
        <f>'B一般'!E26+'B原料'!E26</f>
        <v>0</v>
      </c>
      <c r="F26" s="51">
        <f>'B一般'!F26+'B原料'!F26</f>
        <v>0</v>
      </c>
      <c r="G26" s="51">
        <f>'B一般'!G26+'B原料'!G26</f>
        <v>0</v>
      </c>
      <c r="H26" s="51">
        <f>'B一般'!H26+'B原料'!H26</f>
        <v>0</v>
      </c>
      <c r="I26" s="52">
        <f>'B一般'!I26+'B原料'!I26</f>
        <v>0</v>
      </c>
      <c r="J26" s="53">
        <f>'B一般'!J26+'B原料'!J26</f>
        <v>0</v>
      </c>
      <c r="K26" s="52">
        <f>'B一般'!K26+'B原料'!K26</f>
        <v>0</v>
      </c>
      <c r="L26" s="51">
        <f>'B一般'!L26+'B原料'!L26</f>
        <v>0</v>
      </c>
      <c r="M26" s="51">
        <f>'B一般'!M26+'B原料'!M26</f>
        <v>0</v>
      </c>
      <c r="N26" s="51">
        <f>'B一般'!N26+'B原料'!N26</f>
        <v>0</v>
      </c>
      <c r="O26" s="51">
        <f>'B一般'!O26+'B原料'!O26</f>
        <v>0</v>
      </c>
      <c r="P26" s="52">
        <f>'B一般'!P26+'B原料'!P26</f>
        <v>0</v>
      </c>
      <c r="Q26" s="53">
        <f>'B一般'!Q26+'B原料'!Q26</f>
        <v>0</v>
      </c>
      <c r="R26" s="54">
        <f>'B一般'!R26+'B原料'!R26</f>
        <v>0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>
        <f>'B一般'!D27+'B原料'!D27</f>
        <v>0</v>
      </c>
      <c r="E27" s="51">
        <f>'B一般'!E27+'B原料'!E27</f>
        <v>0</v>
      </c>
      <c r="F27" s="51">
        <f>'B一般'!F27+'B原料'!F27</f>
        <v>0</v>
      </c>
      <c r="G27" s="51">
        <f>'B一般'!G27+'B原料'!G27</f>
        <v>0</v>
      </c>
      <c r="H27" s="51">
        <f>'B一般'!H27+'B原料'!H27</f>
        <v>0</v>
      </c>
      <c r="I27" s="52">
        <f>'B一般'!I27+'B原料'!I27</f>
        <v>0</v>
      </c>
      <c r="J27" s="53">
        <f>'B一般'!J27+'B原料'!J27</f>
        <v>0</v>
      </c>
      <c r="K27" s="58">
        <f>'B一般'!K27+'B原料'!K27</f>
        <v>0</v>
      </c>
      <c r="L27" s="59">
        <f>'B一般'!L27+'B原料'!L27</f>
        <v>0</v>
      </c>
      <c r="M27" s="59">
        <f>'B一般'!M27+'B原料'!M27</f>
        <v>0</v>
      </c>
      <c r="N27" s="59">
        <f>'B一般'!N27+'B原料'!N27</f>
        <v>0</v>
      </c>
      <c r="O27" s="59">
        <f>'B一般'!O27+'B原料'!O27</f>
        <v>0</v>
      </c>
      <c r="P27" s="58">
        <f>'B一般'!P27+'B原料'!P27</f>
        <v>0</v>
      </c>
      <c r="Q27" s="53">
        <f>'B一般'!Q27+'B原料'!Q27</f>
        <v>0</v>
      </c>
      <c r="R27" s="54">
        <f>'B一般'!R27+'B原料'!R27</f>
        <v>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13" ref="D28:I28">IF(D26=0,,D27/D26*1000)</f>
        <v>0</v>
      </c>
      <c r="E28" s="70">
        <f t="shared" si="13"/>
        <v>0</v>
      </c>
      <c r="F28" s="70">
        <f t="shared" si="13"/>
        <v>0</v>
      </c>
      <c r="G28" s="70">
        <f t="shared" si="13"/>
        <v>0</v>
      </c>
      <c r="H28" s="70">
        <f t="shared" si="13"/>
        <v>0</v>
      </c>
      <c r="I28" s="74">
        <f t="shared" si="13"/>
        <v>0</v>
      </c>
      <c r="J28" s="75" t="e">
        <f>(J27/J26)*1000</f>
        <v>#DIV/0!</v>
      </c>
      <c r="K28" s="74">
        <f aca="true" t="shared" si="14" ref="K28:R28">IF(K26=0,,K27/K26*1000)</f>
        <v>0</v>
      </c>
      <c r="L28" s="70">
        <f t="shared" si="14"/>
        <v>0</v>
      </c>
      <c r="M28" s="70">
        <f t="shared" si="14"/>
        <v>0</v>
      </c>
      <c r="N28" s="70">
        <f t="shared" si="14"/>
        <v>0</v>
      </c>
      <c r="O28" s="70">
        <f t="shared" si="14"/>
        <v>0</v>
      </c>
      <c r="P28" s="74">
        <f t="shared" si="14"/>
        <v>0</v>
      </c>
      <c r="Q28" s="75">
        <f t="shared" si="14"/>
        <v>0</v>
      </c>
      <c r="R28" s="77">
        <f t="shared" si="14"/>
        <v>0</v>
      </c>
      <c r="S28" s="41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>
        <f>'B一般'!D29+'B原料'!D29</f>
        <v>788</v>
      </c>
      <c r="E29" s="51">
        <f>'B一般'!E29+'B原料'!E29</f>
        <v>718</v>
      </c>
      <c r="F29" s="51">
        <f>'B一般'!F29+'B原料'!F29</f>
        <v>579</v>
      </c>
      <c r="G29" s="51">
        <f>'B一般'!G29+'B原料'!G29</f>
        <v>363</v>
      </c>
      <c r="H29" s="51">
        <f>'B一般'!H29+'B原料'!H29</f>
        <v>384</v>
      </c>
      <c r="I29" s="52">
        <f>'B一般'!I29+'B原料'!I29</f>
        <v>1826</v>
      </c>
      <c r="J29" s="53">
        <f>'B一般'!J29+'B原料'!J29</f>
        <v>4658</v>
      </c>
      <c r="K29" s="52">
        <f>'B一般'!K29+'B原料'!K29</f>
        <v>1066</v>
      </c>
      <c r="L29" s="51">
        <f>'B一般'!L29+'B原料'!L29</f>
        <v>1456</v>
      </c>
      <c r="M29" s="51">
        <f>'B一般'!M29+'B原料'!M29</f>
        <v>1552</v>
      </c>
      <c r="N29" s="51">
        <f>'B一般'!N29+'B原料'!N29</f>
        <v>980</v>
      </c>
      <c r="O29" s="51">
        <f>'B一般'!O29+'B原料'!O29</f>
        <v>654</v>
      </c>
      <c r="P29" s="52">
        <f>'B一般'!P29+'B原料'!P29</f>
        <v>478</v>
      </c>
      <c r="Q29" s="53">
        <f>'B一般'!Q29+'B原料'!Q29</f>
        <v>6186</v>
      </c>
      <c r="R29" s="54">
        <f>'B一般'!R29+'B原料'!R29</f>
        <v>10844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>
        <f>'B一般'!D30+'B原料'!D30</f>
        <v>214295</v>
      </c>
      <c r="E30" s="51">
        <f>'B一般'!E30+'B原料'!E30</f>
        <v>196472</v>
      </c>
      <c r="F30" s="51">
        <f>'B一般'!F30+'B原料'!F30</f>
        <v>158195</v>
      </c>
      <c r="G30" s="51">
        <f>'B一般'!G30+'B原料'!G30</f>
        <v>101984</v>
      </c>
      <c r="H30" s="51">
        <f>'B一般'!H30+'B原料'!H30</f>
        <v>112304</v>
      </c>
      <c r="I30" s="52">
        <f>'B一般'!I30+'B原料'!I30</f>
        <v>522649</v>
      </c>
      <c r="J30" s="53">
        <f>'B一般'!J30+'B原料'!J30</f>
        <v>1305899</v>
      </c>
      <c r="K30" s="58">
        <f>'B一般'!K30+'B原料'!K30</f>
        <v>317047</v>
      </c>
      <c r="L30" s="59">
        <f>'B一般'!L30+'B原料'!L30</f>
        <v>438412</v>
      </c>
      <c r="M30" s="59">
        <f>'B一般'!M30+'B原料'!M30</f>
        <v>460427</v>
      </c>
      <c r="N30" s="59">
        <f>'B一般'!N30+'B原料'!N30</f>
        <v>263058</v>
      </c>
      <c r="O30" s="59">
        <f>'B一般'!O30+'B原料'!O30</f>
        <v>173207</v>
      </c>
      <c r="P30" s="58">
        <f>'B一般'!P30+'B原料'!P30</f>
        <v>126500</v>
      </c>
      <c r="Q30" s="53">
        <f>'B一般'!Q30+'B原料'!Q30</f>
        <v>1778651</v>
      </c>
      <c r="R30" s="54">
        <f>'B一般'!R30+'B原料'!R30</f>
        <v>3084550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15" ref="D31:I31">IF(D29=0,,D30/D29*1000)</f>
        <v>271947.96954314725</v>
      </c>
      <c r="E31" s="70">
        <f t="shared" si="15"/>
        <v>273637.88300835656</v>
      </c>
      <c r="F31" s="70">
        <f t="shared" si="15"/>
        <v>273221.0708117444</v>
      </c>
      <c r="G31" s="70">
        <f t="shared" si="15"/>
        <v>280947.6584022038</v>
      </c>
      <c r="H31" s="70">
        <f t="shared" si="15"/>
        <v>292458.3333333333</v>
      </c>
      <c r="I31" s="74">
        <f t="shared" si="15"/>
        <v>286226.1774370208</v>
      </c>
      <c r="J31" s="75">
        <f>(J30/J29)*1000</f>
        <v>280356.16144267924</v>
      </c>
      <c r="K31" s="74">
        <f aca="true" t="shared" si="16" ref="K31:R31">IF(K29=0,,K30/K29*1000)</f>
        <v>297417.4484052533</v>
      </c>
      <c r="L31" s="70">
        <f t="shared" si="16"/>
        <v>301107.14285714284</v>
      </c>
      <c r="M31" s="70">
        <f t="shared" si="16"/>
        <v>296666.88144329895</v>
      </c>
      <c r="N31" s="70">
        <f t="shared" si="16"/>
        <v>268426.5306122449</v>
      </c>
      <c r="O31" s="70">
        <f t="shared" si="16"/>
        <v>264842.50764525996</v>
      </c>
      <c r="P31" s="74">
        <f t="shared" si="16"/>
        <v>264644.35146443517</v>
      </c>
      <c r="Q31" s="75">
        <f t="shared" si="16"/>
        <v>287528.4513417394</v>
      </c>
      <c r="R31" s="77">
        <f t="shared" si="16"/>
        <v>284447.6208041313</v>
      </c>
      <c r="S31" s="41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>
        <f>'B一般'!D32+'B原料'!D32</f>
        <v>0</v>
      </c>
      <c r="E32" s="51">
        <f>'B一般'!E32+'B原料'!E32</f>
        <v>0</v>
      </c>
      <c r="F32" s="51">
        <f>'B一般'!F32+'B原料'!F32</f>
        <v>0</v>
      </c>
      <c r="G32" s="51">
        <f>'B一般'!G32+'B原料'!G32</f>
        <v>0</v>
      </c>
      <c r="H32" s="51">
        <f>'B一般'!H32+'B原料'!H32</f>
        <v>0</v>
      </c>
      <c r="I32" s="52">
        <f>'B一般'!I32+'B原料'!I32</f>
        <v>0</v>
      </c>
      <c r="J32" s="53">
        <f>'B一般'!J32+'B原料'!J32</f>
        <v>0</v>
      </c>
      <c r="K32" s="52">
        <f>'B一般'!K32+'B原料'!K32</f>
        <v>0</v>
      </c>
      <c r="L32" s="51">
        <f>'B一般'!L32+'B原料'!L32</f>
        <v>0</v>
      </c>
      <c r="M32" s="51">
        <f>'B一般'!M32+'B原料'!M32</f>
        <v>0</v>
      </c>
      <c r="N32" s="51">
        <f>'B一般'!N32+'B原料'!N32</f>
        <v>0</v>
      </c>
      <c r="O32" s="51">
        <f>'B一般'!O32+'B原料'!O32</f>
        <v>0</v>
      </c>
      <c r="P32" s="52">
        <f>'B一般'!P32+'B原料'!P32</f>
        <v>0</v>
      </c>
      <c r="Q32" s="53">
        <f>'B一般'!Q32+'B原料'!Q32</f>
        <v>0</v>
      </c>
      <c r="R32" s="54">
        <f>'B一般'!R32+'B原料'!R32</f>
        <v>0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>
        <f>'B一般'!D33+'B原料'!D33</f>
        <v>0</v>
      </c>
      <c r="E33" s="51">
        <f>'B一般'!E33+'B原料'!E33</f>
        <v>0</v>
      </c>
      <c r="F33" s="51">
        <f>'B一般'!F33+'B原料'!F33</f>
        <v>0</v>
      </c>
      <c r="G33" s="51">
        <f>'B一般'!G33+'B原料'!G33</f>
        <v>0</v>
      </c>
      <c r="H33" s="51">
        <f>'B一般'!H33+'B原料'!H33</f>
        <v>0</v>
      </c>
      <c r="I33" s="52">
        <f>'B一般'!I33+'B原料'!I33</f>
        <v>0</v>
      </c>
      <c r="J33" s="53">
        <f>'B一般'!J33+'B原料'!J33</f>
        <v>0</v>
      </c>
      <c r="K33" s="58">
        <f>'B一般'!K33+'B原料'!K33</f>
        <v>0</v>
      </c>
      <c r="L33" s="59">
        <f>'B一般'!L33+'B原料'!L33</f>
        <v>0</v>
      </c>
      <c r="M33" s="59">
        <f>'B一般'!M33+'B原料'!M33</f>
        <v>0</v>
      </c>
      <c r="N33" s="59">
        <f>'B一般'!N33+'B原料'!N33</f>
        <v>0</v>
      </c>
      <c r="O33" s="59">
        <f>'B一般'!O33+'B原料'!O33</f>
        <v>0</v>
      </c>
      <c r="P33" s="58">
        <f>'B一般'!P33+'B原料'!P33</f>
        <v>0</v>
      </c>
      <c r="Q33" s="53">
        <f>'B一般'!Q33+'B原料'!Q33</f>
        <v>0</v>
      </c>
      <c r="R33" s="54">
        <f>'B一般'!R33+'B原料'!R33</f>
        <v>0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17" ref="D34:J34">IF(D32=0,,D33/D32*1000)</f>
        <v>0</v>
      </c>
      <c r="E34" s="70">
        <f t="shared" si="17"/>
        <v>0</v>
      </c>
      <c r="F34" s="70">
        <f t="shared" si="17"/>
        <v>0</v>
      </c>
      <c r="G34" s="70">
        <f t="shared" si="17"/>
        <v>0</v>
      </c>
      <c r="H34" s="70">
        <f t="shared" si="17"/>
        <v>0</v>
      </c>
      <c r="I34" s="74">
        <f t="shared" si="17"/>
        <v>0</v>
      </c>
      <c r="J34" s="75">
        <f t="shared" si="17"/>
        <v>0</v>
      </c>
      <c r="K34" s="74">
        <f aca="true" t="shared" si="18" ref="K34:R34">IF(K32=0,,K33/K32*1000)</f>
        <v>0</v>
      </c>
      <c r="L34" s="70">
        <f t="shared" si="18"/>
        <v>0</v>
      </c>
      <c r="M34" s="70">
        <f t="shared" si="18"/>
        <v>0</v>
      </c>
      <c r="N34" s="70">
        <f t="shared" si="18"/>
        <v>0</v>
      </c>
      <c r="O34" s="70">
        <f t="shared" si="18"/>
        <v>0</v>
      </c>
      <c r="P34" s="74">
        <f t="shared" si="18"/>
        <v>0</v>
      </c>
      <c r="Q34" s="75">
        <f t="shared" si="18"/>
        <v>0</v>
      </c>
      <c r="R34" s="77">
        <f t="shared" si="18"/>
        <v>0</v>
      </c>
      <c r="S34" s="41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>
        <f>'B一般'!D35+'B原料'!D35</f>
        <v>0</v>
      </c>
      <c r="E35" s="51">
        <f>'B一般'!E35+'B原料'!E35</f>
        <v>0</v>
      </c>
      <c r="F35" s="51">
        <f>'B一般'!F35+'B原料'!F35</f>
        <v>11587</v>
      </c>
      <c r="G35" s="51">
        <f>'B一般'!G35+'B原料'!G35</f>
        <v>0</v>
      </c>
      <c r="H35" s="51">
        <f>'B一般'!H35+'B原料'!H35</f>
        <v>0</v>
      </c>
      <c r="I35" s="52">
        <f>'B一般'!I35+'B原料'!I35</f>
        <v>134</v>
      </c>
      <c r="J35" s="53">
        <f>'B一般'!J35+'B原料'!J35</f>
        <v>11721</v>
      </c>
      <c r="K35" s="52">
        <f>'B一般'!K35+'B原料'!K35</f>
        <v>0</v>
      </c>
      <c r="L35" s="51">
        <f>'B一般'!L35+'B原料'!L35</f>
        <v>0</v>
      </c>
      <c r="M35" s="51">
        <f>'B一般'!M35+'B原料'!M35</f>
        <v>0</v>
      </c>
      <c r="N35" s="51">
        <f>'B一般'!N35+'B原料'!N35</f>
        <v>0</v>
      </c>
      <c r="O35" s="51">
        <f>'B一般'!O35+'B原料'!O35</f>
        <v>0</v>
      </c>
      <c r="P35" s="52">
        <f>'B一般'!P35+'B原料'!P35</f>
        <v>0</v>
      </c>
      <c r="Q35" s="53">
        <f>'B一般'!Q35+'B原料'!Q35</f>
        <v>0</v>
      </c>
      <c r="R35" s="54">
        <f>'B一般'!R35+'B原料'!R35</f>
        <v>11721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>
        <f>'B一般'!D36+'B原料'!D36</f>
        <v>0</v>
      </c>
      <c r="E36" s="51">
        <f>'B一般'!E36+'B原料'!E36</f>
        <v>0</v>
      </c>
      <c r="F36" s="51">
        <f>'B一般'!F36+'B原料'!F36</f>
        <v>1093123</v>
      </c>
      <c r="G36" s="51">
        <f>'B一般'!G36+'B原料'!G36</f>
        <v>0</v>
      </c>
      <c r="H36" s="51">
        <f>'B一般'!H36+'B原料'!H36</f>
        <v>0</v>
      </c>
      <c r="I36" s="52">
        <f>'B一般'!I36+'B原料'!I36</f>
        <v>8383</v>
      </c>
      <c r="J36" s="53">
        <f>'B一般'!J36+'B原料'!J36</f>
        <v>1101506</v>
      </c>
      <c r="K36" s="58">
        <f>'B一般'!K36+'B原料'!K36</f>
        <v>0</v>
      </c>
      <c r="L36" s="59">
        <f>'B一般'!L36+'B原料'!L36</f>
        <v>0</v>
      </c>
      <c r="M36" s="59">
        <f>'B一般'!M36+'B原料'!M36</f>
        <v>0</v>
      </c>
      <c r="N36" s="59">
        <f>'B一般'!N36+'B原料'!N36</f>
        <v>0</v>
      </c>
      <c r="O36" s="59">
        <f>'B一般'!O36+'B原料'!O36</f>
        <v>0</v>
      </c>
      <c r="P36" s="58">
        <f>'B一般'!P36+'B原料'!P36</f>
        <v>0</v>
      </c>
      <c r="Q36" s="53">
        <f>'B一般'!Q36+'B原料'!Q36</f>
        <v>0</v>
      </c>
      <c r="R36" s="54">
        <f>'B一般'!R36+'B原料'!R36</f>
        <v>1101506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19" ref="D37:I37">IF(D35=0,,D36/D35*1000)</f>
        <v>0</v>
      </c>
      <c r="E37" s="70">
        <f t="shared" si="19"/>
        <v>0</v>
      </c>
      <c r="F37" s="70">
        <f t="shared" si="19"/>
        <v>94340.46776559939</v>
      </c>
      <c r="G37" s="70">
        <f t="shared" si="19"/>
        <v>0</v>
      </c>
      <c r="H37" s="70">
        <f t="shared" si="19"/>
        <v>0</v>
      </c>
      <c r="I37" s="74">
        <f t="shared" si="19"/>
        <v>62559.701492537315</v>
      </c>
      <c r="J37" s="75">
        <f>(J36/J35)*1000</f>
        <v>93977.13505673577</v>
      </c>
      <c r="K37" s="74">
        <f aca="true" t="shared" si="20" ref="K37:R37">IF(K35=0,,K36/K35*1000)</f>
        <v>0</v>
      </c>
      <c r="L37" s="70">
        <f t="shared" si="20"/>
        <v>0</v>
      </c>
      <c r="M37" s="70">
        <f t="shared" si="20"/>
        <v>0</v>
      </c>
      <c r="N37" s="70">
        <f t="shared" si="20"/>
        <v>0</v>
      </c>
      <c r="O37" s="70">
        <f t="shared" si="20"/>
        <v>0</v>
      </c>
      <c r="P37" s="74">
        <f t="shared" si="20"/>
        <v>0</v>
      </c>
      <c r="Q37" s="75">
        <f t="shared" si="20"/>
        <v>0</v>
      </c>
      <c r="R37" s="77">
        <f t="shared" si="20"/>
        <v>93977.13505673577</v>
      </c>
      <c r="S37" s="41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>
        <f>'B一般'!D38+'B原料'!D38</f>
        <v>78</v>
      </c>
      <c r="E38" s="51">
        <f>'B一般'!E38+'B原料'!E38</f>
        <v>88</v>
      </c>
      <c r="F38" s="51">
        <f>'B一般'!F38+'B原料'!F38</f>
        <v>73</v>
      </c>
      <c r="G38" s="51">
        <f>'B一般'!G38+'B原料'!G38</f>
        <v>72</v>
      </c>
      <c r="H38" s="51">
        <f>'B一般'!H38+'B原料'!H38</f>
        <v>111</v>
      </c>
      <c r="I38" s="52">
        <f>'B一般'!I38+'B原料'!I38</f>
        <v>88</v>
      </c>
      <c r="J38" s="53">
        <f>'B一般'!J38+'B原料'!J38</f>
        <v>510</v>
      </c>
      <c r="K38" s="52">
        <f>'B一般'!K38+'B原料'!K38</f>
        <v>162</v>
      </c>
      <c r="L38" s="51">
        <f>'B一般'!L38+'B原料'!L38</f>
        <v>122</v>
      </c>
      <c r="M38" s="51">
        <f>'B一般'!M38+'B原料'!M38</f>
        <v>100</v>
      </c>
      <c r="N38" s="51">
        <f>'B一般'!N38+'B原料'!N38</f>
        <v>52</v>
      </c>
      <c r="O38" s="51">
        <f>'B一般'!O38+'B原料'!O38</f>
        <v>31</v>
      </c>
      <c r="P38" s="52">
        <f>'B一般'!P38+'B原料'!P38</f>
        <v>48</v>
      </c>
      <c r="Q38" s="53">
        <f>'B一般'!Q38+'B原料'!Q38</f>
        <v>515</v>
      </c>
      <c r="R38" s="54">
        <f>'B一般'!R38+'B原料'!R38</f>
        <v>1025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>
        <f>'B一般'!D39+'B原料'!D39</f>
        <v>39699</v>
      </c>
      <c r="E39" s="51">
        <f>'B一般'!E39+'B原料'!E39</f>
        <v>37732</v>
      </c>
      <c r="F39" s="51">
        <f>'B一般'!F39+'B原料'!F39</f>
        <v>29143</v>
      </c>
      <c r="G39" s="51">
        <f>'B一般'!G39+'B原料'!G39</f>
        <v>28436</v>
      </c>
      <c r="H39" s="51">
        <f>'B一般'!H39+'B原料'!H39</f>
        <v>45832</v>
      </c>
      <c r="I39" s="52">
        <f>'B一般'!I39+'B原料'!I39</f>
        <v>40575</v>
      </c>
      <c r="J39" s="53">
        <f>'B一般'!J39+'B原料'!J39</f>
        <v>221417</v>
      </c>
      <c r="K39" s="58">
        <f>'B一般'!K39+'B原料'!K39</f>
        <v>66550</v>
      </c>
      <c r="L39" s="67">
        <f>'B一般'!L39+'B原料'!L39</f>
        <v>44488</v>
      </c>
      <c r="M39" s="59">
        <f>'B一般'!M39+'B原料'!M39</f>
        <v>46081</v>
      </c>
      <c r="N39" s="59">
        <f>'B一般'!N39+'B原料'!N39</f>
        <v>22653</v>
      </c>
      <c r="O39" s="59">
        <f>'B一般'!O39+'B原料'!O39</f>
        <v>12069</v>
      </c>
      <c r="P39" s="58">
        <f>'B一般'!P39+'B原料'!P39</f>
        <v>21561</v>
      </c>
      <c r="Q39" s="57">
        <f>'B一般'!Q39+'B原料'!Q39</f>
        <v>213402</v>
      </c>
      <c r="R39" s="60">
        <f>'B一般'!R39+'B原料'!R39</f>
        <v>434819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21" ref="D40:I40">IF(D38=0,,D39/D38*1000)</f>
        <v>508961.53846153844</v>
      </c>
      <c r="E40" s="70">
        <f t="shared" si="21"/>
        <v>428772.72727272724</v>
      </c>
      <c r="F40" s="70">
        <f t="shared" si="21"/>
        <v>399219.1780821918</v>
      </c>
      <c r="G40" s="70">
        <f t="shared" si="21"/>
        <v>394944.44444444444</v>
      </c>
      <c r="H40" s="70">
        <f t="shared" si="21"/>
        <v>412900.90090090095</v>
      </c>
      <c r="I40" s="74">
        <f t="shared" si="21"/>
        <v>461079.5454545454</v>
      </c>
      <c r="J40" s="75">
        <f>(J39/J38)*1000</f>
        <v>434150.98039215687</v>
      </c>
      <c r="K40" s="74">
        <f aca="true" t="shared" si="22" ref="K40:R40">IF(K38=0,,K39/K38*1000)</f>
        <v>410802.4691358025</v>
      </c>
      <c r="L40" s="71">
        <f t="shared" si="22"/>
        <v>364655.737704918</v>
      </c>
      <c r="M40" s="70">
        <f t="shared" si="22"/>
        <v>460810</v>
      </c>
      <c r="N40" s="70">
        <f t="shared" si="22"/>
        <v>435634.6153846154</v>
      </c>
      <c r="O40" s="70">
        <f t="shared" si="22"/>
        <v>389322.5806451613</v>
      </c>
      <c r="P40" s="74">
        <f t="shared" si="22"/>
        <v>449187.5</v>
      </c>
      <c r="Q40" s="73">
        <f t="shared" si="22"/>
        <v>414372.8155339806</v>
      </c>
      <c r="R40" s="76">
        <f t="shared" si="22"/>
        <v>424213.65853658534</v>
      </c>
      <c r="S40" s="41"/>
    </row>
    <row r="41" spans="1:19" s="36" customFormat="1" ht="18" customHeight="1">
      <c r="A41" s="163" t="s">
        <v>7</v>
      </c>
      <c r="B41" s="37" t="s">
        <v>26</v>
      </c>
      <c r="C41" s="38" t="s">
        <v>4</v>
      </c>
      <c r="D41" s="50">
        <f>'B一般'!D41+'B原料'!D41</f>
        <v>327379</v>
      </c>
      <c r="E41" s="51">
        <f>'B一般'!E41+'B原料'!E41</f>
        <v>325228</v>
      </c>
      <c r="F41" s="51">
        <f>'B一般'!F41+'B原料'!F41</f>
        <v>257561</v>
      </c>
      <c r="G41" s="51">
        <f>'B一般'!G41+'B原料'!G41</f>
        <v>396853</v>
      </c>
      <c r="H41" s="51">
        <f>'B一般'!H41+'B原料'!H41</f>
        <v>358179</v>
      </c>
      <c r="I41" s="52">
        <f>'B一般'!I41+'B原料'!I41</f>
        <v>274582</v>
      </c>
      <c r="J41" s="53">
        <f>'B一般'!J41+'B原料'!J41</f>
        <v>1939782</v>
      </c>
      <c r="K41" s="52">
        <f>'B一般'!K41+'B原料'!K41</f>
        <v>438789</v>
      </c>
      <c r="L41" s="51">
        <f>'B一般'!L41+'B原料'!L41</f>
        <v>330963</v>
      </c>
      <c r="M41" s="55">
        <f>'B一般'!M41+'B原料'!M41</f>
        <v>349454</v>
      </c>
      <c r="N41" s="51">
        <f>'B一般'!N41+'B原料'!N41</f>
        <v>306772</v>
      </c>
      <c r="O41" s="51">
        <f>'B一般'!O41+'B原料'!O41</f>
        <v>226263</v>
      </c>
      <c r="P41" s="52">
        <f>'B一般'!P41+'B原料'!P41</f>
        <v>227559</v>
      </c>
      <c r="Q41" s="57">
        <f>'B一般'!Q41+'B原料'!Q41</f>
        <v>1879800</v>
      </c>
      <c r="R41" s="60">
        <f>'B一般'!R41+'B原料'!R41</f>
        <v>3819582</v>
      </c>
      <c r="S41" s="35"/>
    </row>
    <row r="42" spans="1:19" s="36" customFormat="1" ht="18" customHeight="1">
      <c r="A42" s="164"/>
      <c r="B42" s="37" t="s">
        <v>28</v>
      </c>
      <c r="C42" s="38" t="s">
        <v>5</v>
      </c>
      <c r="D42" s="140">
        <f>'B一般'!D42+'B原料'!D42</f>
        <v>27983709</v>
      </c>
      <c r="E42" s="55">
        <f>'B一般'!E42+'B原料'!E42</f>
        <v>29945049</v>
      </c>
      <c r="F42" s="51">
        <f>'B一般'!F42+'B原料'!F42</f>
        <v>24740116</v>
      </c>
      <c r="G42" s="51">
        <f>'B一般'!G42+'B原料'!G42</f>
        <v>42418609</v>
      </c>
      <c r="H42" s="55">
        <f>'B一般'!H42+'B原料'!H42</f>
        <v>37134192</v>
      </c>
      <c r="I42" s="52">
        <f>'B一般'!I42+'B原料'!I42</f>
        <v>28122848</v>
      </c>
      <c r="J42" s="57">
        <f>'B一般'!J42+'B原料'!J42</f>
        <v>190344523</v>
      </c>
      <c r="K42" s="68">
        <f>'B一般'!K42+'B原料'!K42</f>
        <v>38680980</v>
      </c>
      <c r="L42" s="67">
        <f>'B一般'!L42+'B原料'!L42</f>
        <v>24617803</v>
      </c>
      <c r="M42" s="67">
        <f>'B一般'!M42+'B原料'!M42</f>
        <v>18452402</v>
      </c>
      <c r="N42" s="59">
        <f>'B一般'!N42+'B原料'!N42</f>
        <v>11945637</v>
      </c>
      <c r="O42" s="59">
        <f>'B一般'!O42+'B原料'!O42</f>
        <v>9215748</v>
      </c>
      <c r="P42" s="58">
        <f>'B一般'!P42+'B原料'!P42</f>
        <v>10894317</v>
      </c>
      <c r="Q42" s="57">
        <f>'B一般'!Q42+'B原料'!Q42</f>
        <v>113806887</v>
      </c>
      <c r="R42" s="60">
        <f>'B一般'!R42+'B原料'!R42</f>
        <v>304151410</v>
      </c>
      <c r="S42" s="35"/>
    </row>
    <row r="43" spans="1:19" s="36" customFormat="1" ht="18" customHeight="1" thickBot="1">
      <c r="A43" s="170"/>
      <c r="B43" s="18" t="s">
        <v>30</v>
      </c>
      <c r="C43" s="40" t="s">
        <v>6</v>
      </c>
      <c r="D43" s="141">
        <f aca="true" t="shared" si="23" ref="D43:I43">IF(D41=0,,D42/D41*1000)</f>
        <v>85478.02088710638</v>
      </c>
      <c r="E43" s="71">
        <f t="shared" si="23"/>
        <v>92074.01884216612</v>
      </c>
      <c r="F43" s="70">
        <f t="shared" si="23"/>
        <v>96055.36552506009</v>
      </c>
      <c r="G43" s="70">
        <f t="shared" si="23"/>
        <v>106887.45958831103</v>
      </c>
      <c r="H43" s="71">
        <f t="shared" si="23"/>
        <v>103674.9558181803</v>
      </c>
      <c r="I43" s="74">
        <f t="shared" si="23"/>
        <v>102420.58110145603</v>
      </c>
      <c r="J43" s="73">
        <f>(J42/J41)*1000</f>
        <v>98126.76012046714</v>
      </c>
      <c r="K43" s="72">
        <f aca="true" t="shared" si="24" ref="K43:R43">IF(K41=0,,K42/K41*1000)</f>
        <v>88153.94187183361</v>
      </c>
      <c r="L43" s="71">
        <f t="shared" si="24"/>
        <v>74382.34183277286</v>
      </c>
      <c r="M43" s="71">
        <f t="shared" si="24"/>
        <v>52803.5220658513</v>
      </c>
      <c r="N43" s="70">
        <f t="shared" si="24"/>
        <v>38939.789159375694</v>
      </c>
      <c r="O43" s="70">
        <f t="shared" si="24"/>
        <v>40730.24754378754</v>
      </c>
      <c r="P43" s="74">
        <f t="shared" si="24"/>
        <v>47874.69183816065</v>
      </c>
      <c r="Q43" s="73">
        <f t="shared" si="24"/>
        <v>60542.018831790614</v>
      </c>
      <c r="R43" s="76">
        <f t="shared" si="24"/>
        <v>79629.5013433407</v>
      </c>
      <c r="S43" s="41"/>
    </row>
    <row r="44" spans="1:19" s="36" customFormat="1" ht="24" customHeight="1" thickBot="1">
      <c r="A44" s="171" t="s">
        <v>23</v>
      </c>
      <c r="B44" s="172"/>
      <c r="C44" s="173"/>
      <c r="D44" s="120">
        <f>'総合計'!D44</f>
        <v>100.64</v>
      </c>
      <c r="E44" s="121">
        <f>'総合計'!E44</f>
        <v>103.96</v>
      </c>
      <c r="F44" s="121">
        <f>'総合計'!F44</f>
        <v>105.13</v>
      </c>
      <c r="G44" s="121">
        <f>'総合計'!G44</f>
        <v>106.96</v>
      </c>
      <c r="H44" s="121">
        <f>'総合計'!H44</f>
        <v>108.2</v>
      </c>
      <c r="I44" s="119">
        <f>'総合計'!I44</f>
        <v>108.4</v>
      </c>
      <c r="J44" s="122">
        <f>'総合計'!J44</f>
        <v>105.36926036713726</v>
      </c>
      <c r="K44" s="119">
        <f>'総合計'!K44</f>
        <v>103.88</v>
      </c>
      <c r="L44" s="123">
        <f>'総合計'!L44</f>
        <v>97.94</v>
      </c>
      <c r="M44" s="123">
        <f>'総合計'!M44</f>
        <v>93.96</v>
      </c>
      <c r="N44" s="123">
        <f>'総合計'!N44</f>
        <v>90.67</v>
      </c>
      <c r="O44" s="121">
        <f>'総合計'!O44</f>
        <v>90</v>
      </c>
      <c r="P44" s="124">
        <f>'総合計'!P44</f>
        <v>96.32</v>
      </c>
      <c r="Q44" s="125">
        <f>'総合計'!Q44</f>
        <v>95.8220700722506</v>
      </c>
      <c r="R44" s="126">
        <f>'総合計'!R44</f>
        <v>100.33577597548404</v>
      </c>
      <c r="S44" s="35"/>
    </row>
    <row r="45" ht="16.5" customHeight="1">
      <c r="A45" s="116" t="str">
        <f>'P一般'!A45</f>
        <v>※数値はすべて確定値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A5:A7"/>
    <mergeCell ref="A8:A10"/>
    <mergeCell ref="A11:A13"/>
    <mergeCell ref="D2:P2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5" sqref="R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7" width="10.7109375" style="0" customWidth="1"/>
    <col min="18" max="18" width="11.7109375" style="0" customWidth="1"/>
    <col min="19" max="19" width="6.140625" style="0" customWidth="1"/>
  </cols>
  <sheetData>
    <row r="2" spans="1:16" ht="27" customHeight="1">
      <c r="A2" s="2"/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34" t="s">
        <v>71</v>
      </c>
      <c r="B3" s="34"/>
      <c r="C3" s="34"/>
      <c r="D3" s="34"/>
      <c r="E3" s="34"/>
      <c r="F3" s="3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7">
        <f>'P一般'!R3</f>
        <v>40249</v>
      </c>
    </row>
    <row r="4" spans="1:19" ht="24" customHeight="1" thickBot="1">
      <c r="A4" s="16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/>
      <c r="E5" s="51"/>
      <c r="F5" s="51"/>
      <c r="G5" s="51"/>
      <c r="H5" s="51"/>
      <c r="I5" s="52"/>
      <c r="J5" s="53">
        <f>SUM(D5:I5)</f>
        <v>0</v>
      </c>
      <c r="K5" s="52"/>
      <c r="L5" s="51"/>
      <c r="M5" s="51"/>
      <c r="N5" s="51"/>
      <c r="O5" s="51"/>
      <c r="P5" s="52"/>
      <c r="Q5" s="53">
        <f>SUM(K5:P5)</f>
        <v>0</v>
      </c>
      <c r="R5" s="54">
        <f>J5+Q5</f>
        <v>0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/>
      <c r="E6" s="51"/>
      <c r="F6" s="51"/>
      <c r="G6" s="51"/>
      <c r="H6" s="55"/>
      <c r="I6" s="56"/>
      <c r="J6" s="57">
        <f>SUM(D6:I6)</f>
        <v>0</v>
      </c>
      <c r="K6" s="58"/>
      <c r="L6" s="59"/>
      <c r="M6" s="59"/>
      <c r="N6" s="59"/>
      <c r="O6" s="59"/>
      <c r="P6" s="58"/>
      <c r="Q6" s="53">
        <f>SUM(K6:P6)</f>
        <v>0</v>
      </c>
      <c r="R6" s="60">
        <f>J6+Q6</f>
        <v>0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>IF(D5=0,,D6/D5*1000)</f>
        <v>0</v>
      </c>
      <c r="E7" s="70">
        <f>IF(E5=0,,E6/E5*1000)</f>
        <v>0</v>
      </c>
      <c r="F7" s="70">
        <f>IF(F5=0,,F6/F5*1000)</f>
        <v>0</v>
      </c>
      <c r="G7" s="70">
        <f>IF(G5=0,,G6/G5*1000)</f>
        <v>0</v>
      </c>
      <c r="H7" s="71">
        <f aca="true" t="shared" si="0" ref="H7:R7">IF(H5=0,,H6/H5*1000)</f>
        <v>0</v>
      </c>
      <c r="I7" s="72">
        <f t="shared" si="0"/>
        <v>0</v>
      </c>
      <c r="J7" s="73">
        <f t="shared" si="0"/>
        <v>0</v>
      </c>
      <c r="K7" s="74">
        <f t="shared" si="0"/>
        <v>0</v>
      </c>
      <c r="L7" s="70">
        <f t="shared" si="0"/>
        <v>0</v>
      </c>
      <c r="M7" s="70">
        <f t="shared" si="0"/>
        <v>0</v>
      </c>
      <c r="N7" s="70">
        <f t="shared" si="0"/>
        <v>0</v>
      </c>
      <c r="O7" s="70">
        <f t="shared" si="0"/>
        <v>0</v>
      </c>
      <c r="P7" s="74">
        <f t="shared" si="0"/>
        <v>0</v>
      </c>
      <c r="Q7" s="75">
        <f t="shared" si="0"/>
        <v>0</v>
      </c>
      <c r="R7" s="76">
        <f t="shared" si="0"/>
        <v>0</v>
      </c>
      <c r="S7" s="41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61"/>
      <c r="E8" s="51"/>
      <c r="F8" s="51"/>
      <c r="G8" s="51"/>
      <c r="H8" s="51"/>
      <c r="I8" s="52"/>
      <c r="J8" s="53">
        <f>SUM(D8:I8)</f>
        <v>0</v>
      </c>
      <c r="K8" s="52"/>
      <c r="L8" s="51"/>
      <c r="M8" s="51"/>
      <c r="N8" s="51"/>
      <c r="O8" s="51"/>
      <c r="P8" s="52"/>
      <c r="Q8" s="53">
        <f>SUM(K8:P8)</f>
        <v>0</v>
      </c>
      <c r="R8" s="54">
        <f>J8+Q8</f>
        <v>0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61"/>
      <c r="E9" s="51"/>
      <c r="F9" s="51"/>
      <c r="G9" s="51"/>
      <c r="H9" s="51"/>
      <c r="I9" s="52"/>
      <c r="J9" s="53">
        <f>SUM(D9:I9)</f>
        <v>0</v>
      </c>
      <c r="K9" s="58"/>
      <c r="L9" s="59"/>
      <c r="M9" s="59"/>
      <c r="N9" s="59"/>
      <c r="O9" s="59"/>
      <c r="P9" s="58"/>
      <c r="Q9" s="53">
        <f>SUM(K9:P9)</f>
        <v>0</v>
      </c>
      <c r="R9" s="54">
        <f>J9+Q9</f>
        <v>0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1" ref="D10:R10">IF(D8=0,,D9/D8*1000)</f>
        <v>0</v>
      </c>
      <c r="E10" s="70">
        <f t="shared" si="1"/>
        <v>0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4">
        <f t="shared" si="1"/>
        <v>0</v>
      </c>
      <c r="J10" s="75">
        <f t="shared" si="1"/>
        <v>0</v>
      </c>
      <c r="K10" s="74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4">
        <f t="shared" si="1"/>
        <v>0</v>
      </c>
      <c r="Q10" s="75">
        <f t="shared" si="1"/>
        <v>0</v>
      </c>
      <c r="R10" s="77">
        <f t="shared" si="1"/>
        <v>0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/>
      <c r="E11" s="51"/>
      <c r="F11" s="51"/>
      <c r="G11" s="51"/>
      <c r="H11" s="51"/>
      <c r="I11" s="52"/>
      <c r="J11" s="53">
        <f>SUM(D11:I11)</f>
        <v>0</v>
      </c>
      <c r="K11" s="52"/>
      <c r="L11" s="51"/>
      <c r="M11" s="51"/>
      <c r="N11" s="51"/>
      <c r="O11" s="51"/>
      <c r="P11" s="52"/>
      <c r="Q11" s="53">
        <f>SUM(K11:P11)</f>
        <v>0</v>
      </c>
      <c r="R11" s="54">
        <f>J11+Q11</f>
        <v>0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/>
      <c r="E12" s="59"/>
      <c r="F12" s="59"/>
      <c r="G12" s="59"/>
      <c r="H12" s="59"/>
      <c r="I12" s="52"/>
      <c r="J12" s="53">
        <f>SUM(D12:I12)</f>
        <v>0</v>
      </c>
      <c r="K12" s="58"/>
      <c r="L12" s="59"/>
      <c r="M12" s="59"/>
      <c r="N12" s="59"/>
      <c r="O12" s="59"/>
      <c r="P12" s="58"/>
      <c r="Q12" s="53">
        <f>SUM(K12:P12)</f>
        <v>0</v>
      </c>
      <c r="R12" s="54">
        <f>J12+Q12</f>
        <v>0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2" ref="D13:R13">IF(D11=0,,D12/D11*1000)</f>
        <v>0</v>
      </c>
      <c r="E13" s="70">
        <f t="shared" si="2"/>
        <v>0</v>
      </c>
      <c r="F13" s="70">
        <f t="shared" si="2"/>
        <v>0</v>
      </c>
      <c r="G13" s="70">
        <f t="shared" si="2"/>
        <v>0</v>
      </c>
      <c r="H13" s="70">
        <f t="shared" si="2"/>
        <v>0</v>
      </c>
      <c r="I13" s="74">
        <f t="shared" si="2"/>
        <v>0</v>
      </c>
      <c r="J13" s="75">
        <f t="shared" si="2"/>
        <v>0</v>
      </c>
      <c r="K13" s="74">
        <f t="shared" si="2"/>
        <v>0</v>
      </c>
      <c r="L13" s="70">
        <f t="shared" si="2"/>
        <v>0</v>
      </c>
      <c r="M13" s="70">
        <f t="shared" si="2"/>
        <v>0</v>
      </c>
      <c r="N13" s="70">
        <f t="shared" si="2"/>
        <v>0</v>
      </c>
      <c r="O13" s="70">
        <f t="shared" si="2"/>
        <v>0</v>
      </c>
      <c r="P13" s="74">
        <f t="shared" si="2"/>
        <v>0</v>
      </c>
      <c r="Q13" s="75">
        <f t="shared" si="2"/>
        <v>0</v>
      </c>
      <c r="R13" s="77">
        <f t="shared" si="2"/>
        <v>0</v>
      </c>
      <c r="S13" s="41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/>
      <c r="E14" s="51"/>
      <c r="F14" s="51"/>
      <c r="G14" s="51"/>
      <c r="H14" s="51"/>
      <c r="I14" s="52"/>
      <c r="J14" s="53">
        <f>SUM(D14:I14)</f>
        <v>0</v>
      </c>
      <c r="K14" s="52"/>
      <c r="L14" s="51"/>
      <c r="M14" s="51"/>
      <c r="N14" s="51"/>
      <c r="O14" s="51"/>
      <c r="P14" s="52"/>
      <c r="Q14" s="62">
        <f>SUM(K14:P14)</f>
        <v>0</v>
      </c>
      <c r="R14" s="63">
        <f>J14+Q14</f>
        <v>0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/>
      <c r="E15" s="59"/>
      <c r="F15" s="51"/>
      <c r="G15" s="59"/>
      <c r="H15" s="64"/>
      <c r="I15" s="65"/>
      <c r="J15" s="53">
        <f>SUM(D15:I15)</f>
        <v>0</v>
      </c>
      <c r="K15" s="65"/>
      <c r="L15" s="64"/>
      <c r="M15" s="64"/>
      <c r="N15" s="64"/>
      <c r="O15" s="64"/>
      <c r="P15" s="58"/>
      <c r="Q15" s="62">
        <f>SUM(K15:P15)</f>
        <v>0</v>
      </c>
      <c r="R15" s="63">
        <f>J15+Q15</f>
        <v>0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 aca="true" t="shared" si="3" ref="D16:R16">IF(D14=0,,D15/D14*1000)</f>
        <v>0</v>
      </c>
      <c r="E16" s="70">
        <f t="shared" si="3"/>
        <v>0</v>
      </c>
      <c r="F16" s="70">
        <f t="shared" si="3"/>
        <v>0</v>
      </c>
      <c r="G16" s="70">
        <f t="shared" si="3"/>
        <v>0</v>
      </c>
      <c r="H16" s="70">
        <f t="shared" si="3"/>
        <v>0</v>
      </c>
      <c r="I16" s="74">
        <f t="shared" si="3"/>
        <v>0</v>
      </c>
      <c r="J16" s="75">
        <f t="shared" si="3"/>
        <v>0</v>
      </c>
      <c r="K16" s="74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70">
        <f t="shared" si="3"/>
        <v>0</v>
      </c>
      <c r="P16" s="74">
        <f t="shared" si="3"/>
        <v>0</v>
      </c>
      <c r="Q16" s="75">
        <f t="shared" si="3"/>
        <v>0</v>
      </c>
      <c r="R16" s="77">
        <f t="shared" si="3"/>
        <v>0</v>
      </c>
      <c r="S16" s="41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/>
      <c r="E17" s="51"/>
      <c r="F17" s="51"/>
      <c r="G17" s="51"/>
      <c r="H17" s="51"/>
      <c r="I17" s="52"/>
      <c r="J17" s="53">
        <f>SUM(D17:I17)</f>
        <v>0</v>
      </c>
      <c r="K17" s="52"/>
      <c r="L17" s="51"/>
      <c r="M17" s="51"/>
      <c r="N17" s="51"/>
      <c r="O17" s="51"/>
      <c r="P17" s="52"/>
      <c r="Q17" s="53">
        <f>SUM(K17:P17)</f>
        <v>0</v>
      </c>
      <c r="R17" s="54">
        <f>J17+Q17</f>
        <v>0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/>
      <c r="E18" s="51"/>
      <c r="F18" s="51"/>
      <c r="G18" s="51"/>
      <c r="H18" s="51"/>
      <c r="I18" s="52"/>
      <c r="J18" s="57">
        <f>SUM(D18:I18)</f>
        <v>0</v>
      </c>
      <c r="K18" s="58"/>
      <c r="L18" s="59"/>
      <c r="M18" s="59"/>
      <c r="N18" s="59"/>
      <c r="O18" s="59"/>
      <c r="P18" s="58"/>
      <c r="Q18" s="53">
        <f>SUM(K18:P18)</f>
        <v>0</v>
      </c>
      <c r="R18" s="60">
        <f>J18+Q18</f>
        <v>0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4" ref="D19:R19">IF(D17=0,,D18/D17*1000)</f>
        <v>0</v>
      </c>
      <c r="E19" s="70">
        <f t="shared" si="4"/>
        <v>0</v>
      </c>
      <c r="F19" s="70">
        <f t="shared" si="4"/>
        <v>0</v>
      </c>
      <c r="G19" s="70">
        <f t="shared" si="4"/>
        <v>0</v>
      </c>
      <c r="H19" s="70">
        <f t="shared" si="4"/>
        <v>0</v>
      </c>
      <c r="I19" s="72">
        <f t="shared" si="4"/>
        <v>0</v>
      </c>
      <c r="J19" s="73">
        <f t="shared" si="4"/>
        <v>0</v>
      </c>
      <c r="K19" s="74">
        <f t="shared" si="4"/>
        <v>0</v>
      </c>
      <c r="L19" s="70">
        <f t="shared" si="4"/>
        <v>0</v>
      </c>
      <c r="M19" s="70">
        <f t="shared" si="4"/>
        <v>0</v>
      </c>
      <c r="N19" s="70">
        <f t="shared" si="4"/>
        <v>0</v>
      </c>
      <c r="O19" s="70">
        <f t="shared" si="4"/>
        <v>0</v>
      </c>
      <c r="P19" s="74">
        <f t="shared" si="4"/>
        <v>0</v>
      </c>
      <c r="Q19" s="75">
        <f t="shared" si="4"/>
        <v>0</v>
      </c>
      <c r="R19" s="76">
        <f t="shared" si="4"/>
        <v>0</v>
      </c>
      <c r="S19" s="41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/>
      <c r="E20" s="51"/>
      <c r="F20" s="51"/>
      <c r="G20" s="51"/>
      <c r="H20" s="51"/>
      <c r="I20" s="52"/>
      <c r="J20" s="53">
        <f>SUM(D20:I20)</f>
        <v>0</v>
      </c>
      <c r="K20" s="52"/>
      <c r="L20" s="51"/>
      <c r="M20" s="51"/>
      <c r="N20" s="51"/>
      <c r="O20" s="51"/>
      <c r="P20" s="52"/>
      <c r="Q20" s="53">
        <f>SUM(K20:P20)</f>
        <v>0</v>
      </c>
      <c r="R20" s="54">
        <f>J20+Q20</f>
        <v>0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/>
      <c r="E21" s="51"/>
      <c r="F21" s="51"/>
      <c r="G21" s="51"/>
      <c r="H21" s="51"/>
      <c r="I21" s="52"/>
      <c r="J21" s="53">
        <f>SUM(D21:I21)</f>
        <v>0</v>
      </c>
      <c r="K21" s="58"/>
      <c r="L21" s="59"/>
      <c r="M21" s="59"/>
      <c r="N21" s="59"/>
      <c r="O21" s="59"/>
      <c r="P21" s="58"/>
      <c r="Q21" s="57">
        <f>SUM(K21:P21)</f>
        <v>0</v>
      </c>
      <c r="R21" s="60">
        <f>J21+Q21</f>
        <v>0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5" ref="D22:R22">IF(D20=0,,D21/D20*1000)</f>
        <v>0</v>
      </c>
      <c r="E22" s="70">
        <f t="shared" si="5"/>
        <v>0</v>
      </c>
      <c r="F22" s="70">
        <f t="shared" si="5"/>
        <v>0</v>
      </c>
      <c r="G22" s="70">
        <f t="shared" si="5"/>
        <v>0</v>
      </c>
      <c r="H22" s="70">
        <f t="shared" si="5"/>
        <v>0</v>
      </c>
      <c r="I22" s="74">
        <f t="shared" si="5"/>
        <v>0</v>
      </c>
      <c r="J22" s="75">
        <f t="shared" si="5"/>
        <v>0</v>
      </c>
      <c r="K22" s="72">
        <f t="shared" si="5"/>
        <v>0</v>
      </c>
      <c r="L22" s="70">
        <f t="shared" si="5"/>
        <v>0</v>
      </c>
      <c r="M22" s="70">
        <f t="shared" si="5"/>
        <v>0</v>
      </c>
      <c r="N22" s="70">
        <f t="shared" si="5"/>
        <v>0</v>
      </c>
      <c r="O22" s="70">
        <f t="shared" si="5"/>
        <v>0</v>
      </c>
      <c r="P22" s="74">
        <f t="shared" si="5"/>
        <v>0</v>
      </c>
      <c r="Q22" s="73">
        <f t="shared" si="5"/>
        <v>0</v>
      </c>
      <c r="R22" s="76">
        <f t="shared" si="5"/>
        <v>0</v>
      </c>
      <c r="S22" s="41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/>
      <c r="E23" s="51"/>
      <c r="F23" s="51"/>
      <c r="G23" s="51"/>
      <c r="H23" s="51"/>
      <c r="I23" s="52"/>
      <c r="J23" s="53">
        <f>SUM(D23:I23)</f>
        <v>0</v>
      </c>
      <c r="K23" s="52"/>
      <c r="L23" s="51"/>
      <c r="M23" s="51"/>
      <c r="N23" s="51"/>
      <c r="O23" s="51"/>
      <c r="P23" s="52"/>
      <c r="Q23" s="53">
        <f>SUM(K23:P23)</f>
        <v>0</v>
      </c>
      <c r="R23" s="54">
        <f>J23+Q23</f>
        <v>0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50"/>
      <c r="E24" s="51"/>
      <c r="F24" s="51"/>
      <c r="G24" s="51"/>
      <c r="H24" s="51"/>
      <c r="I24" s="52"/>
      <c r="J24" s="53">
        <f>SUM(D24:I24)</f>
        <v>0</v>
      </c>
      <c r="K24" s="58"/>
      <c r="L24" s="59"/>
      <c r="M24" s="59"/>
      <c r="N24" s="59"/>
      <c r="O24" s="59"/>
      <c r="P24" s="58"/>
      <c r="Q24" s="53">
        <f>SUM(K24:P24)</f>
        <v>0</v>
      </c>
      <c r="R24" s="54">
        <f>J24+Q24</f>
        <v>0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69">
        <f aca="true" t="shared" si="6" ref="D25:R25">IF(D23=0,,D24/D23*1000)</f>
        <v>0</v>
      </c>
      <c r="E25" s="70">
        <f t="shared" si="6"/>
        <v>0</v>
      </c>
      <c r="F25" s="70">
        <f t="shared" si="6"/>
        <v>0</v>
      </c>
      <c r="G25" s="70">
        <f t="shared" si="6"/>
        <v>0</v>
      </c>
      <c r="H25" s="70">
        <f t="shared" si="6"/>
        <v>0</v>
      </c>
      <c r="I25" s="74">
        <f t="shared" si="6"/>
        <v>0</v>
      </c>
      <c r="J25" s="75">
        <f t="shared" si="6"/>
        <v>0</v>
      </c>
      <c r="K25" s="74">
        <f t="shared" si="6"/>
        <v>0</v>
      </c>
      <c r="L25" s="70">
        <f t="shared" si="6"/>
        <v>0</v>
      </c>
      <c r="M25" s="70">
        <f t="shared" si="6"/>
        <v>0</v>
      </c>
      <c r="N25" s="70">
        <f t="shared" si="6"/>
        <v>0</v>
      </c>
      <c r="O25" s="70">
        <f t="shared" si="6"/>
        <v>0</v>
      </c>
      <c r="P25" s="74">
        <f t="shared" si="6"/>
        <v>0</v>
      </c>
      <c r="Q25" s="75">
        <f t="shared" si="6"/>
        <v>0</v>
      </c>
      <c r="R25" s="77">
        <f t="shared" si="6"/>
        <v>0</v>
      </c>
      <c r="S25" s="41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/>
      <c r="E26" s="51"/>
      <c r="F26" s="51"/>
      <c r="G26" s="51"/>
      <c r="H26" s="51"/>
      <c r="I26" s="52"/>
      <c r="J26" s="53">
        <f>SUM(D26:I26)</f>
        <v>0</v>
      </c>
      <c r="K26" s="52"/>
      <c r="L26" s="51"/>
      <c r="M26" s="51"/>
      <c r="N26" s="51"/>
      <c r="O26" s="51"/>
      <c r="P26" s="52"/>
      <c r="Q26" s="53">
        <f>SUM(K26:P26)</f>
        <v>0</v>
      </c>
      <c r="R26" s="54">
        <f>J26+Q26</f>
        <v>0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/>
      <c r="E27" s="51"/>
      <c r="F27" s="51"/>
      <c r="G27" s="51"/>
      <c r="H27" s="51"/>
      <c r="I27" s="52"/>
      <c r="J27" s="53">
        <f>SUM(D27:I27)</f>
        <v>0</v>
      </c>
      <c r="K27" s="58"/>
      <c r="L27" s="59"/>
      <c r="M27" s="59"/>
      <c r="N27" s="59"/>
      <c r="O27" s="59"/>
      <c r="P27" s="58"/>
      <c r="Q27" s="53">
        <f>SUM(K27:P27)</f>
        <v>0</v>
      </c>
      <c r="R27" s="54">
        <f>J27+Q27</f>
        <v>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7" ref="D28:R28">IF(D26=0,,D27/D26*1000)</f>
        <v>0</v>
      </c>
      <c r="E28" s="70">
        <f t="shared" si="7"/>
        <v>0</v>
      </c>
      <c r="F28" s="70">
        <f t="shared" si="7"/>
        <v>0</v>
      </c>
      <c r="G28" s="70">
        <f t="shared" si="7"/>
        <v>0</v>
      </c>
      <c r="H28" s="70">
        <f t="shared" si="7"/>
        <v>0</v>
      </c>
      <c r="I28" s="74">
        <f t="shared" si="7"/>
        <v>0</v>
      </c>
      <c r="J28" s="75">
        <f t="shared" si="7"/>
        <v>0</v>
      </c>
      <c r="K28" s="74">
        <f t="shared" si="7"/>
        <v>0</v>
      </c>
      <c r="L28" s="70">
        <f t="shared" si="7"/>
        <v>0</v>
      </c>
      <c r="M28" s="70">
        <f t="shared" si="7"/>
        <v>0</v>
      </c>
      <c r="N28" s="70">
        <f t="shared" si="7"/>
        <v>0</v>
      </c>
      <c r="O28" s="70">
        <f t="shared" si="7"/>
        <v>0</v>
      </c>
      <c r="P28" s="74">
        <f t="shared" si="7"/>
        <v>0</v>
      </c>
      <c r="Q28" s="75">
        <f t="shared" si="7"/>
        <v>0</v>
      </c>
      <c r="R28" s="77">
        <f t="shared" si="7"/>
        <v>0</v>
      </c>
      <c r="S28" s="41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/>
      <c r="E29" s="51"/>
      <c r="F29" s="51"/>
      <c r="G29" s="51"/>
      <c r="H29" s="51"/>
      <c r="I29" s="52">
        <v>5</v>
      </c>
      <c r="J29" s="53">
        <f>SUM(D29:I29)</f>
        <v>5</v>
      </c>
      <c r="K29" s="52">
        <v>0</v>
      </c>
      <c r="L29" s="51">
        <v>0</v>
      </c>
      <c r="M29" s="51">
        <v>0</v>
      </c>
      <c r="N29" s="51"/>
      <c r="O29" s="51"/>
      <c r="P29" s="52">
        <v>5</v>
      </c>
      <c r="Q29" s="53">
        <f>SUM(K29:P29)</f>
        <v>5</v>
      </c>
      <c r="R29" s="54">
        <f>J29+Q29</f>
        <v>10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/>
      <c r="E30" s="51"/>
      <c r="F30" s="59"/>
      <c r="G30" s="51"/>
      <c r="H30" s="59"/>
      <c r="I30" s="58">
        <v>2642</v>
      </c>
      <c r="J30" s="53">
        <f>SUM(D30:I30)</f>
        <v>2642</v>
      </c>
      <c r="K30" s="58">
        <v>0</v>
      </c>
      <c r="L30" s="59">
        <v>0</v>
      </c>
      <c r="M30" s="59">
        <v>0</v>
      </c>
      <c r="N30" s="59"/>
      <c r="O30" s="59"/>
      <c r="P30" s="58">
        <v>2921</v>
      </c>
      <c r="Q30" s="53">
        <f>SUM(K30:P30)</f>
        <v>2921</v>
      </c>
      <c r="R30" s="54">
        <f>J30+Q30</f>
        <v>5563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8" ref="D31:R31">IF(D29=0,,D30/D29*1000)</f>
        <v>0</v>
      </c>
      <c r="E31" s="70">
        <f t="shared" si="8"/>
        <v>0</v>
      </c>
      <c r="F31" s="70">
        <f t="shared" si="8"/>
        <v>0</v>
      </c>
      <c r="G31" s="70">
        <f t="shared" si="8"/>
        <v>0</v>
      </c>
      <c r="H31" s="70">
        <f t="shared" si="8"/>
        <v>0</v>
      </c>
      <c r="I31" s="74">
        <f t="shared" si="8"/>
        <v>528400</v>
      </c>
      <c r="J31" s="75">
        <f t="shared" si="8"/>
        <v>528400</v>
      </c>
      <c r="K31" s="74">
        <f t="shared" si="8"/>
        <v>0</v>
      </c>
      <c r="L31" s="70">
        <f t="shared" si="8"/>
        <v>0</v>
      </c>
      <c r="M31" s="70">
        <f t="shared" si="8"/>
        <v>0</v>
      </c>
      <c r="N31" s="70">
        <f t="shared" si="8"/>
        <v>0</v>
      </c>
      <c r="O31" s="70">
        <f t="shared" si="8"/>
        <v>0</v>
      </c>
      <c r="P31" s="74">
        <f t="shared" si="8"/>
        <v>584200</v>
      </c>
      <c r="Q31" s="75">
        <f t="shared" si="8"/>
        <v>584200</v>
      </c>
      <c r="R31" s="77">
        <f t="shared" si="8"/>
        <v>556300</v>
      </c>
      <c r="S31" s="41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/>
      <c r="E32" s="51"/>
      <c r="F32" s="51"/>
      <c r="G32" s="51"/>
      <c r="H32" s="51"/>
      <c r="I32" s="52"/>
      <c r="J32" s="53">
        <f>SUM(D32:I32)</f>
        <v>0</v>
      </c>
      <c r="K32" s="52"/>
      <c r="L32" s="51"/>
      <c r="M32" s="51"/>
      <c r="N32" s="51"/>
      <c r="O32" s="51"/>
      <c r="P32" s="52"/>
      <c r="Q32" s="53">
        <f>SUM(K32:P32)</f>
        <v>0</v>
      </c>
      <c r="R32" s="54">
        <f>J32+Q32</f>
        <v>0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/>
      <c r="E33" s="59"/>
      <c r="F33" s="59"/>
      <c r="G33" s="64"/>
      <c r="H33" s="64"/>
      <c r="I33" s="58"/>
      <c r="J33" s="53">
        <f>SUM(D33:I33)</f>
        <v>0</v>
      </c>
      <c r="K33" s="58"/>
      <c r="L33" s="59"/>
      <c r="M33" s="59"/>
      <c r="N33" s="59"/>
      <c r="O33" s="59"/>
      <c r="P33" s="58"/>
      <c r="Q33" s="53">
        <f>SUM(K33:P33)</f>
        <v>0</v>
      </c>
      <c r="R33" s="54">
        <f>J33+Q33</f>
        <v>0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9" ref="D34:R34">IF(D32=0,,D33/D32*1000)</f>
        <v>0</v>
      </c>
      <c r="E34" s="70">
        <f t="shared" si="9"/>
        <v>0</v>
      </c>
      <c r="F34" s="70">
        <f t="shared" si="9"/>
        <v>0</v>
      </c>
      <c r="G34" s="70">
        <f t="shared" si="9"/>
        <v>0</v>
      </c>
      <c r="H34" s="70">
        <f t="shared" si="9"/>
        <v>0</v>
      </c>
      <c r="I34" s="74">
        <f t="shared" si="9"/>
        <v>0</v>
      </c>
      <c r="J34" s="75">
        <f t="shared" si="9"/>
        <v>0</v>
      </c>
      <c r="K34" s="74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74">
        <f t="shared" si="9"/>
        <v>0</v>
      </c>
      <c r="Q34" s="75">
        <f t="shared" si="9"/>
        <v>0</v>
      </c>
      <c r="R34" s="77">
        <f t="shared" si="9"/>
        <v>0</v>
      </c>
      <c r="S34" s="41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/>
      <c r="E35" s="51"/>
      <c r="F35" s="51"/>
      <c r="G35" s="51"/>
      <c r="H35" s="51"/>
      <c r="I35" s="52"/>
      <c r="J35" s="53">
        <f>SUM(D35:I35)</f>
        <v>0</v>
      </c>
      <c r="K35" s="52"/>
      <c r="L35" s="51"/>
      <c r="M35" s="51"/>
      <c r="N35" s="51"/>
      <c r="O35" s="51"/>
      <c r="P35" s="52"/>
      <c r="Q35" s="53">
        <f>SUM(K35:P35)</f>
        <v>0</v>
      </c>
      <c r="R35" s="54">
        <f>J35+Q35</f>
        <v>0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/>
      <c r="E36" s="51"/>
      <c r="F36" s="59"/>
      <c r="G36" s="51"/>
      <c r="H36" s="59"/>
      <c r="I36" s="52"/>
      <c r="J36" s="53">
        <f>SUM(D36:I36)</f>
        <v>0</v>
      </c>
      <c r="K36" s="58"/>
      <c r="L36" s="59"/>
      <c r="M36" s="59"/>
      <c r="N36" s="59"/>
      <c r="O36" s="59"/>
      <c r="P36" s="58"/>
      <c r="Q36" s="53">
        <f>SUM(K36:P36)</f>
        <v>0</v>
      </c>
      <c r="R36" s="54">
        <f>J36+Q36</f>
        <v>0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10" ref="D37:R37">IF(D35=0,,D36/D35*1000)</f>
        <v>0</v>
      </c>
      <c r="E37" s="70">
        <f t="shared" si="10"/>
        <v>0</v>
      </c>
      <c r="F37" s="70">
        <f t="shared" si="10"/>
        <v>0</v>
      </c>
      <c r="G37" s="70">
        <f t="shared" si="10"/>
        <v>0</v>
      </c>
      <c r="H37" s="70">
        <f t="shared" si="10"/>
        <v>0</v>
      </c>
      <c r="I37" s="74">
        <f t="shared" si="10"/>
        <v>0</v>
      </c>
      <c r="J37" s="75">
        <f t="shared" si="10"/>
        <v>0</v>
      </c>
      <c r="K37" s="74">
        <f t="shared" si="10"/>
        <v>0</v>
      </c>
      <c r="L37" s="70">
        <f t="shared" si="10"/>
        <v>0</v>
      </c>
      <c r="M37" s="70">
        <f t="shared" si="10"/>
        <v>0</v>
      </c>
      <c r="N37" s="70">
        <f t="shared" si="10"/>
        <v>0</v>
      </c>
      <c r="O37" s="70">
        <f t="shared" si="10"/>
        <v>0</v>
      </c>
      <c r="P37" s="74">
        <f t="shared" si="10"/>
        <v>0</v>
      </c>
      <c r="Q37" s="75">
        <f t="shared" si="10"/>
        <v>0</v>
      </c>
      <c r="R37" s="77">
        <f t="shared" si="10"/>
        <v>0</v>
      </c>
      <c r="S37" s="41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/>
      <c r="E38" s="66">
        <v>15</v>
      </c>
      <c r="F38" s="51">
        <v>0</v>
      </c>
      <c r="G38" s="51">
        <v>6</v>
      </c>
      <c r="H38" s="51">
        <v>9</v>
      </c>
      <c r="I38" s="52">
        <v>4</v>
      </c>
      <c r="J38" s="53">
        <f>SUM(D38:I38)</f>
        <v>34</v>
      </c>
      <c r="K38" s="52"/>
      <c r="L38" s="51">
        <v>5</v>
      </c>
      <c r="M38" s="51">
        <v>3</v>
      </c>
      <c r="N38" s="51"/>
      <c r="O38" s="51">
        <v>15</v>
      </c>
      <c r="P38" s="52">
        <f>11</f>
        <v>11</v>
      </c>
      <c r="Q38" s="53">
        <f>SUM(K38:P38)</f>
        <v>34</v>
      </c>
      <c r="R38" s="54">
        <f>J38+Q38</f>
        <v>68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>
        <v>11563</v>
      </c>
      <c r="E39" s="59">
        <v>24939</v>
      </c>
      <c r="F39" s="59">
        <v>1000</v>
      </c>
      <c r="G39" s="59">
        <v>12302</v>
      </c>
      <c r="H39" s="59">
        <v>9816</v>
      </c>
      <c r="I39" s="58">
        <f>4894+10115</f>
        <v>15009</v>
      </c>
      <c r="J39" s="53">
        <f>SUM(D39:I39)</f>
        <v>74629</v>
      </c>
      <c r="K39" s="58">
        <v>1245</v>
      </c>
      <c r="L39" s="59">
        <v>5381</v>
      </c>
      <c r="M39" s="59">
        <v>3407</v>
      </c>
      <c r="N39" s="59">
        <v>5981</v>
      </c>
      <c r="O39" s="59">
        <v>9211</v>
      </c>
      <c r="P39" s="58">
        <f>7423+1023</f>
        <v>8446</v>
      </c>
      <c r="Q39" s="53">
        <f>SUM(K39:P39)</f>
        <v>33671</v>
      </c>
      <c r="R39" s="54">
        <f>J39+Q39</f>
        <v>108300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11" ref="D40:R40">IF(D38=0,,D39/D38*1000)</f>
        <v>0</v>
      </c>
      <c r="E40" s="70">
        <f t="shared" si="11"/>
        <v>1662600</v>
      </c>
      <c r="F40" s="70">
        <f t="shared" si="11"/>
        <v>0</v>
      </c>
      <c r="G40" s="70">
        <f t="shared" si="11"/>
        <v>2050333.3333333335</v>
      </c>
      <c r="H40" s="70">
        <f>IF(H38=0,,H39/H38*1000)</f>
        <v>1090666.6666666667</v>
      </c>
      <c r="I40" s="74">
        <f t="shared" si="11"/>
        <v>3752250</v>
      </c>
      <c r="J40" s="75">
        <f t="shared" si="11"/>
        <v>2194970.588235294</v>
      </c>
      <c r="K40" s="74">
        <f t="shared" si="11"/>
        <v>0</v>
      </c>
      <c r="L40" s="70">
        <f t="shared" si="11"/>
        <v>1076200</v>
      </c>
      <c r="M40" s="70">
        <f t="shared" si="11"/>
        <v>1135666.6666666667</v>
      </c>
      <c r="N40" s="70">
        <f t="shared" si="11"/>
        <v>0</v>
      </c>
      <c r="O40" s="70">
        <f t="shared" si="11"/>
        <v>614066.6666666667</v>
      </c>
      <c r="P40" s="74">
        <f t="shared" si="11"/>
        <v>767818.1818181819</v>
      </c>
      <c r="Q40" s="75">
        <f t="shared" si="11"/>
        <v>990323.5294117647</v>
      </c>
      <c r="R40" s="77">
        <f t="shared" si="11"/>
        <v>1592647.0588235294</v>
      </c>
      <c r="S40" s="41"/>
    </row>
    <row r="41" spans="1:19" s="36" customFormat="1" ht="18" customHeight="1">
      <c r="A41" s="163" t="s">
        <v>7</v>
      </c>
      <c r="B41" s="37" t="s">
        <v>26</v>
      </c>
      <c r="C41" s="38" t="s">
        <v>4</v>
      </c>
      <c r="D41" s="61"/>
      <c r="E41" s="59">
        <f aca="true" t="shared" si="12" ref="E41:I42">E5+E8+E11+E14+E17+E20+E23+E26+E29+E32+E35+E38</f>
        <v>15</v>
      </c>
      <c r="F41" s="59">
        <f>F5+F8+F11+F14+F17+F20+F23+F26+F29+F32+F35+F38</f>
        <v>0</v>
      </c>
      <c r="G41" s="59">
        <f t="shared" si="12"/>
        <v>6</v>
      </c>
      <c r="H41" s="59">
        <f t="shared" si="12"/>
        <v>9</v>
      </c>
      <c r="I41" s="58">
        <f t="shared" si="12"/>
        <v>9</v>
      </c>
      <c r="J41" s="53">
        <f>SUM(D41:I41)</f>
        <v>39</v>
      </c>
      <c r="K41" s="58">
        <f aca="true" t="shared" si="13" ref="K41:P42">K5+K8+K11+K14+K17+K20+K23+K26+K29+K32+K35+K38</f>
        <v>0</v>
      </c>
      <c r="L41" s="59">
        <f t="shared" si="13"/>
        <v>5</v>
      </c>
      <c r="M41" s="59">
        <f>M5+M8+M11+M14+M17+M20+M23+M26+M29+M32+M35+M38</f>
        <v>3</v>
      </c>
      <c r="N41" s="59">
        <f t="shared" si="13"/>
        <v>0</v>
      </c>
      <c r="O41" s="59">
        <f t="shared" si="13"/>
        <v>15</v>
      </c>
      <c r="P41" s="58">
        <f t="shared" si="13"/>
        <v>16</v>
      </c>
      <c r="Q41" s="53">
        <f>SUM(K41:P41)</f>
        <v>39</v>
      </c>
      <c r="R41" s="54">
        <f>J41+Q41</f>
        <v>78</v>
      </c>
      <c r="S41" s="35"/>
    </row>
    <row r="42" spans="1:19" s="36" customFormat="1" ht="18" customHeight="1">
      <c r="A42" s="164"/>
      <c r="B42" s="37" t="s">
        <v>28</v>
      </c>
      <c r="C42" s="38" t="s">
        <v>5</v>
      </c>
      <c r="D42" s="61">
        <f>D6+D9+D12+D15+D18+D21+D24+D27+D30+D33+D36+D39</f>
        <v>11563</v>
      </c>
      <c r="E42" s="59">
        <f t="shared" si="12"/>
        <v>24939</v>
      </c>
      <c r="F42" s="59">
        <f>F6+F9+F12+F15+F18+F21+F24+F27+F30+F33+F36+F39</f>
        <v>1000</v>
      </c>
      <c r="G42" s="59">
        <f t="shared" si="12"/>
        <v>12302</v>
      </c>
      <c r="H42" s="59">
        <f t="shared" si="12"/>
        <v>9816</v>
      </c>
      <c r="I42" s="58">
        <f t="shared" si="12"/>
        <v>17651</v>
      </c>
      <c r="J42" s="53">
        <f>SUM(D42:I42)</f>
        <v>77271</v>
      </c>
      <c r="K42" s="58">
        <f t="shared" si="13"/>
        <v>1245</v>
      </c>
      <c r="L42" s="59">
        <f t="shared" si="13"/>
        <v>5381</v>
      </c>
      <c r="M42" s="59">
        <f>M6+M9+M12+M15+M18+M21+M24+M27+M30+M33+M36+M39</f>
        <v>3407</v>
      </c>
      <c r="N42" s="59">
        <f t="shared" si="13"/>
        <v>5981</v>
      </c>
      <c r="O42" s="59">
        <f t="shared" si="13"/>
        <v>9211</v>
      </c>
      <c r="P42" s="58">
        <f t="shared" si="13"/>
        <v>11367</v>
      </c>
      <c r="Q42" s="53">
        <f>SUM(K42:P42)</f>
        <v>36592</v>
      </c>
      <c r="R42" s="54">
        <f>J42+Q42</f>
        <v>113863</v>
      </c>
      <c r="S42" s="35"/>
    </row>
    <row r="43" spans="1:19" s="36" customFormat="1" ht="18" customHeight="1" thickBot="1">
      <c r="A43" s="170"/>
      <c r="B43" s="18" t="s">
        <v>30</v>
      </c>
      <c r="C43" s="40" t="s">
        <v>6</v>
      </c>
      <c r="D43" s="69">
        <f>IF(D41=0,,D42/D41*1000)</f>
        <v>0</v>
      </c>
      <c r="E43" s="70">
        <f>IF(E41=0,,E42/E41*1000)</f>
        <v>1662600</v>
      </c>
      <c r="F43" s="70">
        <f>IF(F41=0,,F42/F41*1000)</f>
        <v>0</v>
      </c>
      <c r="G43" s="70">
        <f aca="true" t="shared" si="14" ref="G43:R43">IF(G41=0,,G42/G41*1000)</f>
        <v>2050333.3333333335</v>
      </c>
      <c r="H43" s="70">
        <f>IF(H41=0,,H42/H41*1000)</f>
        <v>1090666.6666666667</v>
      </c>
      <c r="I43" s="74">
        <f>IF(I41=0,,I42/I41*1000)</f>
        <v>1961222.2222222222</v>
      </c>
      <c r="J43" s="75">
        <f t="shared" si="14"/>
        <v>1981307.6923076925</v>
      </c>
      <c r="K43" s="74">
        <f t="shared" si="14"/>
        <v>0</v>
      </c>
      <c r="L43" s="70">
        <f t="shared" si="14"/>
        <v>1076200</v>
      </c>
      <c r="M43" s="70">
        <f t="shared" si="14"/>
        <v>1135666.6666666667</v>
      </c>
      <c r="N43" s="70">
        <f t="shared" si="14"/>
        <v>0</v>
      </c>
      <c r="O43" s="70">
        <f t="shared" si="14"/>
        <v>614066.6666666667</v>
      </c>
      <c r="P43" s="74">
        <f t="shared" si="14"/>
        <v>710437.5</v>
      </c>
      <c r="Q43" s="75">
        <f t="shared" si="14"/>
        <v>938256.4102564103</v>
      </c>
      <c r="R43" s="77">
        <f t="shared" si="14"/>
        <v>1459782.0512820513</v>
      </c>
      <c r="S43" s="41"/>
    </row>
    <row r="44" spans="1:19" s="36" customFormat="1" ht="24" customHeight="1" thickBot="1">
      <c r="A44" s="171" t="s">
        <v>23</v>
      </c>
      <c r="B44" s="172"/>
      <c r="C44" s="173"/>
      <c r="D44" s="104">
        <f>'総合計'!D44</f>
        <v>100.64</v>
      </c>
      <c r="E44" s="105">
        <f>'総合計'!E44</f>
        <v>103.96</v>
      </c>
      <c r="F44" s="106">
        <f>'総合計'!F44</f>
        <v>105.13</v>
      </c>
      <c r="G44" s="107">
        <f>'総合計'!G44</f>
        <v>106.96</v>
      </c>
      <c r="H44" s="108">
        <f>'総合計'!H44</f>
        <v>108.2</v>
      </c>
      <c r="I44" s="119">
        <f>'総合計'!I44</f>
        <v>108.4</v>
      </c>
      <c r="J44" s="109">
        <f>'総合計'!J44</f>
        <v>105.36926036713726</v>
      </c>
      <c r="K44" s="110">
        <f>'総合計'!K44</f>
        <v>103.88</v>
      </c>
      <c r="L44" s="111">
        <f>'総合計'!L44</f>
        <v>97.94</v>
      </c>
      <c r="M44" s="112">
        <f>'総合計'!M44</f>
        <v>93.96</v>
      </c>
      <c r="N44" s="112">
        <f>'総合計'!N44</f>
        <v>90.67</v>
      </c>
      <c r="O44" s="107">
        <f>'総合計'!O44</f>
        <v>90</v>
      </c>
      <c r="P44" s="113">
        <f>'総合計'!P44</f>
        <v>96.32</v>
      </c>
      <c r="Q44" s="114">
        <f>'総合計'!Q44</f>
        <v>95.8220700722506</v>
      </c>
      <c r="R44" s="115">
        <f>'総合計'!R44</f>
        <v>100.33577597548404</v>
      </c>
      <c r="S44" s="35"/>
    </row>
    <row r="45" ht="15.75" customHeight="1">
      <c r="A45" s="116" t="str">
        <f>'P一般'!A45</f>
        <v>※数値はすべて確定値</v>
      </c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14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7109375" style="0" bestFit="1" customWidth="1"/>
    <col min="11" max="16" width="10.28125" style="0" customWidth="1"/>
    <col min="17" max="17" width="12.140625" style="0" customWidth="1"/>
    <col min="18" max="18" width="12.28125" style="0" customWidth="1"/>
    <col min="19" max="19" width="6.8515625" style="0" customWidth="1"/>
  </cols>
  <sheetData>
    <row r="2" spans="1:16" ht="27" customHeight="1">
      <c r="A2" s="15" t="s">
        <v>7</v>
      </c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19" t="s">
        <v>69</v>
      </c>
      <c r="B3" s="2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7">
        <f>'P一般'!R3</f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>
        <f>'P一般'!D5+'B一般'!D5</f>
        <v>343174</v>
      </c>
      <c r="E5" s="51">
        <f>'P一般'!E5+'B一般'!E5</f>
        <v>360360</v>
      </c>
      <c r="F5" s="51">
        <f>'P一般'!F5+'B一般'!F5</f>
        <v>268566</v>
      </c>
      <c r="G5" s="51">
        <f>'P一般'!G5+'B一般'!G5</f>
        <v>346284</v>
      </c>
      <c r="H5" s="51">
        <f>'P一般'!H5+'B一般'!H5</f>
        <v>171925</v>
      </c>
      <c r="I5" s="52">
        <f>'P一般'!I5+'B一般'!I5</f>
        <v>197426</v>
      </c>
      <c r="J5" s="53">
        <f>SUM(D5:I5)</f>
        <v>1687735</v>
      </c>
      <c r="K5" s="52">
        <f>'P一般'!K5+'B一般'!K5</f>
        <v>448956</v>
      </c>
      <c r="L5" s="51">
        <f>'P一般'!L5+'B一般'!L5</f>
        <v>210661</v>
      </c>
      <c r="M5" s="55">
        <f>'P一般'!M5+'B一般'!M5</f>
        <v>297296</v>
      </c>
      <c r="N5" s="51">
        <f>'P一般'!N5+'B一般'!N5</f>
        <v>362539</v>
      </c>
      <c r="O5" s="51">
        <f>'P一般'!O5+'B一般'!O5</f>
        <v>230991</v>
      </c>
      <c r="P5" s="52">
        <f>'P一般'!P5+'B一般'!P5</f>
        <v>261549</v>
      </c>
      <c r="Q5" s="57">
        <f>SUM(K5:P5)</f>
        <v>1811992</v>
      </c>
      <c r="R5" s="60">
        <f>J5+Q5</f>
        <v>3499727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>
        <f>'P一般'!D6+'B一般'!D6</f>
        <v>29571211</v>
      </c>
      <c r="E6" s="51">
        <f>'P一般'!E6+'B一般'!E6</f>
        <v>32200553</v>
      </c>
      <c r="F6" s="51">
        <f>'P一般'!F6+'B一般'!F6</f>
        <v>25067512</v>
      </c>
      <c r="G6" s="51">
        <f>'P一般'!G6+'B一般'!G6</f>
        <v>34750791</v>
      </c>
      <c r="H6" s="51">
        <f>'P一般'!H6+'B一般'!H6</f>
        <v>17652656</v>
      </c>
      <c r="I6" s="56">
        <f>'P一般'!I6+'B一般'!I6</f>
        <v>18952123</v>
      </c>
      <c r="J6" s="57">
        <f>SUM(D6:I6)</f>
        <v>158194846</v>
      </c>
      <c r="K6" s="68">
        <f>'P一般'!K6+'B一般'!K6</f>
        <v>39094476</v>
      </c>
      <c r="L6" s="59">
        <f>'P一般'!L6+'B一般'!L6</f>
        <v>16254245</v>
      </c>
      <c r="M6" s="67">
        <f>'P一般'!M6+'B一般'!M6</f>
        <v>14314660</v>
      </c>
      <c r="N6" s="59">
        <f>'P一般'!N6+'B一般'!N6</f>
        <v>13876270</v>
      </c>
      <c r="O6" s="59">
        <f>'P一般'!O6+'B一般'!O6</f>
        <v>9157575</v>
      </c>
      <c r="P6" s="58">
        <f>'P一般'!P6+'B一般'!P6</f>
        <v>12455528</v>
      </c>
      <c r="Q6" s="57">
        <f>SUM(K6:P6)</f>
        <v>105152754</v>
      </c>
      <c r="R6" s="60">
        <f>J6+Q6</f>
        <v>263347600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R7">IF(D5=0,"",(D6/D5)*1000)</f>
        <v>86169.7302243177</v>
      </c>
      <c r="E7" s="70">
        <f t="shared" si="0"/>
        <v>89356.62393162392</v>
      </c>
      <c r="F7" s="70">
        <f t="shared" si="0"/>
        <v>93338.36747764051</v>
      </c>
      <c r="G7" s="70">
        <f t="shared" si="0"/>
        <v>100353.44110614409</v>
      </c>
      <c r="H7" s="70">
        <f t="shared" si="0"/>
        <v>102676.49265668169</v>
      </c>
      <c r="I7" s="72">
        <f t="shared" si="0"/>
        <v>95996.08460891676</v>
      </c>
      <c r="J7" s="73">
        <f t="shared" si="0"/>
        <v>93732.04087134532</v>
      </c>
      <c r="K7" s="72">
        <f t="shared" si="0"/>
        <v>87078.63576831581</v>
      </c>
      <c r="L7" s="70">
        <f t="shared" si="0"/>
        <v>77158.30172647048</v>
      </c>
      <c r="M7" s="71">
        <f t="shared" si="0"/>
        <v>48149.521016091705</v>
      </c>
      <c r="N7" s="70">
        <f t="shared" si="0"/>
        <v>38275.247628531</v>
      </c>
      <c r="O7" s="70">
        <f t="shared" si="0"/>
        <v>39644.72641791239</v>
      </c>
      <c r="P7" s="74">
        <f t="shared" si="0"/>
        <v>47622.158754191376</v>
      </c>
      <c r="Q7" s="73">
        <f t="shared" si="0"/>
        <v>58031.57740210774</v>
      </c>
      <c r="R7" s="76">
        <f t="shared" si="0"/>
        <v>75248.04077575193</v>
      </c>
      <c r="S7" s="35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50">
        <f>'P一般'!D8+'B一般'!D8</f>
        <v>185590</v>
      </c>
      <c r="E8" s="51">
        <f>'P一般'!E8+'B一般'!E8</f>
        <v>94674</v>
      </c>
      <c r="F8" s="51">
        <f>'P一般'!F8+'B一般'!F8</f>
        <v>94463</v>
      </c>
      <c r="G8" s="51">
        <f>'P一般'!G8+'B一般'!G8</f>
        <v>44543</v>
      </c>
      <c r="H8" s="51">
        <f>'P一般'!H8+'B一般'!H8</f>
        <v>125721</v>
      </c>
      <c r="I8" s="52">
        <f>'P一般'!I8+'B一般'!I8</f>
        <v>107164</v>
      </c>
      <c r="J8" s="53">
        <f>SUM(D8:I8)</f>
        <v>652155</v>
      </c>
      <c r="K8" s="52">
        <f>'P一般'!K8+'B一般'!K8</f>
        <v>96176</v>
      </c>
      <c r="L8" s="51">
        <f>'P一般'!L8+'B一般'!L8</f>
        <v>96046</v>
      </c>
      <c r="M8" s="51">
        <f>'P一般'!M8+'B一般'!M8</f>
        <v>184797</v>
      </c>
      <c r="N8" s="51">
        <f>'P一般'!N8+'B一般'!N8</f>
        <v>94141</v>
      </c>
      <c r="O8" s="51">
        <f>'P一般'!O8+'B一般'!O8</f>
        <v>125982</v>
      </c>
      <c r="P8" s="52">
        <f>'P一般'!P8+'B一般'!P8</f>
        <v>124503</v>
      </c>
      <c r="Q8" s="53">
        <f>SUM(K8:P8)</f>
        <v>721645</v>
      </c>
      <c r="R8" s="54">
        <f>J8+Q8</f>
        <v>1373800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50">
        <f>'P一般'!D9+'B一般'!D9</f>
        <v>15854366</v>
      </c>
      <c r="E9" s="51">
        <f>'P一般'!E9+'B一般'!E9</f>
        <v>8331678</v>
      </c>
      <c r="F9" s="51">
        <f>'P一般'!F9+'B一般'!F9</f>
        <v>8760052</v>
      </c>
      <c r="G9" s="51">
        <f>'P一般'!G9+'B一般'!G9</f>
        <v>4524954</v>
      </c>
      <c r="H9" s="51">
        <f>'P一般'!H9+'B一般'!H9</f>
        <v>12810138</v>
      </c>
      <c r="I9" s="56">
        <f>'P一般'!I9+'B一般'!I9</f>
        <v>10599941</v>
      </c>
      <c r="J9" s="57">
        <f>SUM(D9:I9)</f>
        <v>60881129</v>
      </c>
      <c r="K9" s="58">
        <f>'P一般'!K9+'B一般'!K9</f>
        <v>8270667</v>
      </c>
      <c r="L9" s="59">
        <f>'P一般'!L9+'B一般'!L9</f>
        <v>7321123</v>
      </c>
      <c r="M9" s="59">
        <f>'P一般'!M9+'B一般'!M9</f>
        <v>7733594</v>
      </c>
      <c r="N9" s="59">
        <f>'P一般'!N9+'B一般'!N9</f>
        <v>3624241</v>
      </c>
      <c r="O9" s="59">
        <f>'P一般'!O9+'B一般'!O9</f>
        <v>4755740</v>
      </c>
      <c r="P9" s="58">
        <f>'P一般'!P9+'B一般'!P9</f>
        <v>5913300</v>
      </c>
      <c r="Q9" s="53">
        <f>SUM(K9:P9)</f>
        <v>37618665</v>
      </c>
      <c r="R9" s="60">
        <f>J9+Q9</f>
        <v>98499794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1" ref="D10:R10">IF(D8=0,"",(D9/D8)*1000)</f>
        <v>85426.8333423137</v>
      </c>
      <c r="E10" s="70">
        <f t="shared" si="1"/>
        <v>88003.86589771215</v>
      </c>
      <c r="F10" s="70">
        <f t="shared" si="1"/>
        <v>92735.27201126367</v>
      </c>
      <c r="G10" s="70">
        <f t="shared" si="1"/>
        <v>101586.1976068069</v>
      </c>
      <c r="H10" s="70">
        <f t="shared" si="1"/>
        <v>101893.38296704608</v>
      </c>
      <c r="I10" s="72">
        <f t="shared" si="1"/>
        <v>98913.26378261358</v>
      </c>
      <c r="J10" s="73">
        <f t="shared" si="1"/>
        <v>93353.77172604672</v>
      </c>
      <c r="K10" s="74">
        <f t="shared" si="1"/>
        <v>85995.12352354017</v>
      </c>
      <c r="L10" s="70">
        <f t="shared" si="1"/>
        <v>76225.17335443433</v>
      </c>
      <c r="M10" s="70">
        <f t="shared" si="1"/>
        <v>41849.131749974295</v>
      </c>
      <c r="N10" s="70">
        <f t="shared" si="1"/>
        <v>38498.008306688906</v>
      </c>
      <c r="O10" s="70">
        <f t="shared" si="1"/>
        <v>37749.361019828226</v>
      </c>
      <c r="P10" s="74">
        <f t="shared" si="1"/>
        <v>47495.24107852823</v>
      </c>
      <c r="Q10" s="75">
        <f t="shared" si="1"/>
        <v>52129.04544478241</v>
      </c>
      <c r="R10" s="76">
        <f t="shared" si="1"/>
        <v>71698.78730528461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>
        <f>'P一般'!D11+'B一般'!D11</f>
        <v>42400</v>
      </c>
      <c r="E11" s="51">
        <f>'P一般'!E11+'B一般'!E11</f>
        <v>111448</v>
      </c>
      <c r="F11" s="51">
        <f>'P一般'!F11+'B一般'!F11</f>
        <v>11014</v>
      </c>
      <c r="G11" s="51">
        <f>'P一般'!G11+'B一般'!G11</f>
        <v>67724</v>
      </c>
      <c r="H11" s="51">
        <f>'P一般'!H11+'B一般'!H11</f>
        <v>0</v>
      </c>
      <c r="I11" s="52">
        <f>'P一般'!I11+'B一般'!I11</f>
        <v>23820</v>
      </c>
      <c r="J11" s="53">
        <f>SUM(D11:I11)</f>
        <v>256406</v>
      </c>
      <c r="K11" s="52">
        <f>'P一般'!K11+'B一般'!K11</f>
        <v>61535</v>
      </c>
      <c r="L11" s="51">
        <f>'P一般'!L11+'B一般'!L11</f>
        <v>23110</v>
      </c>
      <c r="M11" s="51">
        <f>'P一般'!M11+'B一般'!M11</f>
        <v>51961</v>
      </c>
      <c r="N11" s="51">
        <f>'P一般'!N11+'B一般'!N11</f>
        <v>18889</v>
      </c>
      <c r="O11" s="51">
        <f>'P一般'!O11+'B一般'!O11</f>
        <v>0</v>
      </c>
      <c r="P11" s="52">
        <f>'P一般'!P11+'B一般'!P11</f>
        <v>69714</v>
      </c>
      <c r="Q11" s="53">
        <f>SUM(K11:P11)</f>
        <v>225209</v>
      </c>
      <c r="R11" s="54">
        <f>J11+Q11</f>
        <v>481615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>
        <f>'P一般'!D12+'B一般'!D12</f>
        <v>3611049</v>
      </c>
      <c r="E12" s="51">
        <f>'P一般'!E12+'B一般'!E12</f>
        <v>9856763</v>
      </c>
      <c r="F12" s="51">
        <f>'P一般'!F12+'B一般'!F12</f>
        <v>1028208</v>
      </c>
      <c r="G12" s="51">
        <f>'P一般'!G12+'B一般'!G12</f>
        <v>6874523</v>
      </c>
      <c r="H12" s="51">
        <f>'P一般'!H12+'B一般'!H12</f>
        <v>0</v>
      </c>
      <c r="I12" s="52">
        <f>'P一般'!I12+'B一般'!I12</f>
        <v>2362841</v>
      </c>
      <c r="J12" s="53">
        <f>SUM(D12:I12)</f>
        <v>23733384</v>
      </c>
      <c r="K12" s="58">
        <f>'P一般'!K12+'B一般'!K12</f>
        <v>5400020</v>
      </c>
      <c r="L12" s="59">
        <f>'P一般'!L12+'B一般'!L12</f>
        <v>1873690</v>
      </c>
      <c r="M12" s="59">
        <f>'P一般'!M12+'B一般'!M12</f>
        <v>2777193</v>
      </c>
      <c r="N12" s="59">
        <f>'P一般'!N12+'B一般'!N12</f>
        <v>1418896</v>
      </c>
      <c r="O12" s="59">
        <f>'P一般'!O12+'B一般'!O12</f>
        <v>0</v>
      </c>
      <c r="P12" s="58">
        <f>'P一般'!P12+'B一般'!P12</f>
        <v>3171268</v>
      </c>
      <c r="Q12" s="53">
        <f>SUM(K12:P12)</f>
        <v>14641067</v>
      </c>
      <c r="R12" s="54">
        <f>J12+Q12</f>
        <v>38374451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2" ref="D13:R13">IF(D11=0,"",(D12/D11)*1000)</f>
        <v>85166.25</v>
      </c>
      <c r="E13" s="70">
        <f t="shared" si="2"/>
        <v>88442.70870719977</v>
      </c>
      <c r="F13" s="70">
        <f t="shared" si="2"/>
        <v>93354.63954966406</v>
      </c>
      <c r="G13" s="70">
        <f t="shared" si="2"/>
        <v>101507.92924221841</v>
      </c>
      <c r="H13" s="70">
        <f t="shared" si="2"/>
      </c>
      <c r="I13" s="74">
        <f t="shared" si="2"/>
        <v>99195.67590260286</v>
      </c>
      <c r="J13" s="75">
        <f t="shared" si="2"/>
        <v>92561.73412478647</v>
      </c>
      <c r="K13" s="74">
        <f t="shared" si="2"/>
        <v>87755.26123344438</v>
      </c>
      <c r="L13" s="70">
        <f t="shared" si="2"/>
        <v>81077.0229337949</v>
      </c>
      <c r="M13" s="70">
        <f t="shared" si="2"/>
        <v>53447.64342487635</v>
      </c>
      <c r="N13" s="70">
        <f t="shared" si="2"/>
        <v>75117.58166128435</v>
      </c>
      <c r="O13" s="70">
        <f t="shared" si="2"/>
      </c>
      <c r="P13" s="74">
        <f t="shared" si="2"/>
        <v>45489.68643314112</v>
      </c>
      <c r="Q13" s="75">
        <f t="shared" si="2"/>
        <v>65011.020873943766</v>
      </c>
      <c r="R13" s="77">
        <f t="shared" si="2"/>
        <v>79678.68733324336</v>
      </c>
      <c r="S13" s="35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>
        <f>'P一般'!D14+'B一般'!D14</f>
        <v>0</v>
      </c>
      <c r="E14" s="51">
        <f>'P一般'!E14+'B一般'!E14</f>
        <v>21007</v>
      </c>
      <c r="F14" s="51">
        <f>'P一般'!F14+'B一般'!F14</f>
        <v>0</v>
      </c>
      <c r="G14" s="51">
        <f>'P一般'!G14+'B一般'!G14</f>
        <v>0</v>
      </c>
      <c r="H14" s="51">
        <f>'P一般'!H14+'B一般'!H14</f>
        <v>0</v>
      </c>
      <c r="I14" s="52">
        <f>'P一般'!I14+'B一般'!I14</f>
        <v>0</v>
      </c>
      <c r="J14" s="53">
        <f>SUM(D14:I14)</f>
        <v>21007</v>
      </c>
      <c r="K14" s="52">
        <f>'P一般'!K14+'B一般'!K14</f>
        <v>11509</v>
      </c>
      <c r="L14" s="51">
        <f>'P一般'!L14+'B一般'!L14</f>
        <v>18240</v>
      </c>
      <c r="M14" s="51">
        <f>'P一般'!M14+'B一般'!M14</f>
        <v>0</v>
      </c>
      <c r="N14" s="51">
        <f>'P一般'!N14+'B一般'!N14</f>
        <v>0</v>
      </c>
      <c r="O14" s="51">
        <f>'P一般'!O14+'B一般'!O14</f>
        <v>0</v>
      </c>
      <c r="P14" s="52">
        <f>'P一般'!P14+'B一般'!P14</f>
        <v>12057</v>
      </c>
      <c r="Q14" s="53">
        <f>SUM(K14:P14)</f>
        <v>41806</v>
      </c>
      <c r="R14" s="54">
        <f>J14+Q14</f>
        <v>62813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>
        <f>'P一般'!D15+'B一般'!D15</f>
        <v>0</v>
      </c>
      <c r="E15" s="55">
        <f>'P一般'!E15+'B一般'!E15</f>
        <v>1867085</v>
      </c>
      <c r="F15" s="51">
        <f>'P一般'!F15+'B一般'!F15</f>
        <v>0</v>
      </c>
      <c r="G15" s="51">
        <f>'P一般'!G15+'B一般'!G15</f>
        <v>0</v>
      </c>
      <c r="H15" s="51">
        <f>'P一般'!H15+'B一般'!H15</f>
        <v>0</v>
      </c>
      <c r="I15" s="52">
        <f>'P一般'!I15+'B一般'!I15</f>
        <v>0</v>
      </c>
      <c r="J15" s="57">
        <f>SUM(D15:I15)</f>
        <v>1867085</v>
      </c>
      <c r="K15" s="68">
        <f>'P一般'!K15+'B一般'!K15</f>
        <v>1059653</v>
      </c>
      <c r="L15" s="59">
        <f>'P一般'!L15+'B一般'!L15</f>
        <v>1657873</v>
      </c>
      <c r="M15" s="59">
        <f>'P一般'!M15+'B一般'!M15</f>
        <v>0</v>
      </c>
      <c r="N15" s="59">
        <f>'P一般'!N15+'B一般'!N15</f>
        <v>0</v>
      </c>
      <c r="O15" s="59">
        <f>'P一般'!O15+'B一般'!O15</f>
        <v>0</v>
      </c>
      <c r="P15" s="58">
        <f>'P一般'!P15+'B一般'!P15</f>
        <v>607645</v>
      </c>
      <c r="Q15" s="57">
        <f>SUM(K15:P15)</f>
        <v>3325171</v>
      </c>
      <c r="R15" s="60">
        <f>J15+Q15</f>
        <v>5192256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 aca="true" t="shared" si="3" ref="D16:R16">IF(D14=0,"",(D15/D14)*1000)</f>
      </c>
      <c r="E16" s="71">
        <f t="shared" si="3"/>
        <v>88879.18312943305</v>
      </c>
      <c r="F16" s="70">
        <f t="shared" si="3"/>
      </c>
      <c r="G16" s="70">
        <f t="shared" si="3"/>
      </c>
      <c r="H16" s="70">
        <f t="shared" si="3"/>
      </c>
      <c r="I16" s="74">
        <f t="shared" si="3"/>
      </c>
      <c r="J16" s="73">
        <f t="shared" si="3"/>
        <v>88879.18312943305</v>
      </c>
      <c r="K16" s="72">
        <f t="shared" si="3"/>
        <v>92071.68303067164</v>
      </c>
      <c r="L16" s="70">
        <f t="shared" si="3"/>
        <v>90892.1600877193</v>
      </c>
      <c r="M16" s="70">
        <f t="shared" si="3"/>
      </c>
      <c r="N16" s="70">
        <f t="shared" si="3"/>
      </c>
      <c r="O16" s="70">
        <f t="shared" si="3"/>
      </c>
      <c r="P16" s="74">
        <f t="shared" si="3"/>
        <v>50397.694285477315</v>
      </c>
      <c r="Q16" s="73">
        <f t="shared" si="3"/>
        <v>79538.12849830168</v>
      </c>
      <c r="R16" s="76">
        <f t="shared" si="3"/>
        <v>82662.12408259437</v>
      </c>
      <c r="S16" s="35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>
        <f>'P一般'!D17+'B一般'!D17</f>
        <v>119606</v>
      </c>
      <c r="E17" s="51">
        <f>'P一般'!E17+'B一般'!E17</f>
        <v>186531</v>
      </c>
      <c r="F17" s="51">
        <f>'P一般'!F17+'B一般'!F17</f>
        <v>174979</v>
      </c>
      <c r="G17" s="51">
        <f>'P一般'!G17+'B一般'!G17</f>
        <v>250399</v>
      </c>
      <c r="H17" s="51">
        <f>'P一般'!H17+'B一般'!H17</f>
        <v>201904</v>
      </c>
      <c r="I17" s="52">
        <f>'P一般'!I17+'B一般'!I17</f>
        <v>191391</v>
      </c>
      <c r="J17" s="53">
        <f>SUM(D17:I17)</f>
        <v>1124810</v>
      </c>
      <c r="K17" s="52">
        <f>'P一般'!K17+'B一般'!K17</f>
        <v>321536</v>
      </c>
      <c r="L17" s="51">
        <f>'P一般'!L17+'B一般'!L17</f>
        <v>303982</v>
      </c>
      <c r="M17" s="51">
        <f>'P一般'!M17+'B一般'!M17</f>
        <v>215519</v>
      </c>
      <c r="N17" s="51">
        <f>'P一般'!N17+'B一般'!N17</f>
        <v>198719</v>
      </c>
      <c r="O17" s="51">
        <f>'P一般'!O17+'B一般'!O17</f>
        <v>324722</v>
      </c>
      <c r="P17" s="52">
        <f>'P一般'!P17+'B一般'!P17</f>
        <v>218752</v>
      </c>
      <c r="Q17" s="53">
        <f>SUM(K17:P17)</f>
        <v>1583230</v>
      </c>
      <c r="R17" s="54">
        <f>J17+Q17</f>
        <v>2708040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>
        <f>'P一般'!D18+'B一般'!D18</f>
        <v>10288356</v>
      </c>
      <c r="E18" s="51">
        <f>'P一般'!E18+'B一般'!E18</f>
        <v>16561704</v>
      </c>
      <c r="F18" s="51">
        <f>'P一般'!F18+'B一般'!F18</f>
        <v>16351183</v>
      </c>
      <c r="G18" s="51">
        <f>'P一般'!G18+'B一般'!G18</f>
        <v>26011120</v>
      </c>
      <c r="H18" s="51">
        <f>'P一般'!H18+'B一般'!H18</f>
        <v>20865172</v>
      </c>
      <c r="I18" s="52">
        <f>'P一般'!I18+'B一般'!I18</f>
        <v>18369522</v>
      </c>
      <c r="J18" s="53">
        <f>SUM(D18:I18)</f>
        <v>108447057</v>
      </c>
      <c r="K18" s="58">
        <f>'P一般'!K18+'B一般'!K18</f>
        <v>28163730</v>
      </c>
      <c r="L18" s="59">
        <f>'P一般'!L18+'B一般'!L18</f>
        <v>20162729</v>
      </c>
      <c r="M18" s="59">
        <f>'P一般'!M18+'B一般'!M18</f>
        <v>11967537</v>
      </c>
      <c r="N18" s="59">
        <f>'P一般'!N18+'B一般'!N18</f>
        <v>7037804</v>
      </c>
      <c r="O18" s="67">
        <f>'P一般'!O18+'B一般'!O18</f>
        <v>13070361</v>
      </c>
      <c r="P18" s="58">
        <f>'P一般'!P18+'B一般'!P18</f>
        <v>11023678</v>
      </c>
      <c r="Q18" s="57">
        <f>SUM(K18:P18)</f>
        <v>91425839</v>
      </c>
      <c r="R18" s="60">
        <f>J18+Q18</f>
        <v>199872896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4" ref="D19:R19">IF(D17=0,"",(D18/D17)*1000)</f>
        <v>86018.7281574503</v>
      </c>
      <c r="E19" s="70">
        <f t="shared" si="4"/>
        <v>88787.9440950834</v>
      </c>
      <c r="F19" s="70">
        <f t="shared" si="4"/>
        <v>93446.54501397311</v>
      </c>
      <c r="G19" s="70">
        <f t="shared" si="4"/>
        <v>103878.68961138024</v>
      </c>
      <c r="H19" s="70">
        <f t="shared" si="4"/>
        <v>103342.04374356128</v>
      </c>
      <c r="I19" s="74">
        <f t="shared" si="4"/>
        <v>95979.02722698559</v>
      </c>
      <c r="J19" s="75">
        <f t="shared" si="4"/>
        <v>96413.66719712663</v>
      </c>
      <c r="K19" s="74">
        <f t="shared" si="4"/>
        <v>87591.21840167198</v>
      </c>
      <c r="L19" s="70">
        <f t="shared" si="4"/>
        <v>66328.69380423841</v>
      </c>
      <c r="M19" s="70">
        <f t="shared" si="4"/>
        <v>55528.91856402451</v>
      </c>
      <c r="N19" s="70">
        <f t="shared" si="4"/>
        <v>35415.85857416754</v>
      </c>
      <c r="O19" s="71">
        <f t="shared" si="4"/>
        <v>40250.9254069635</v>
      </c>
      <c r="P19" s="74">
        <f t="shared" si="4"/>
        <v>50393.49583089526</v>
      </c>
      <c r="Q19" s="73">
        <f t="shared" si="4"/>
        <v>57746.40387056839</v>
      </c>
      <c r="R19" s="76">
        <f t="shared" si="4"/>
        <v>73807.21702781347</v>
      </c>
      <c r="S19" s="35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>
        <f>'P一般'!D20+'B一般'!D20</f>
        <v>191320</v>
      </c>
      <c r="E20" s="51">
        <f>'P一般'!E20+'B一般'!E20</f>
        <v>200668</v>
      </c>
      <c r="F20" s="51">
        <f>'P一般'!F20+'B一般'!F20</f>
        <v>227638</v>
      </c>
      <c r="G20" s="51">
        <f>'P一般'!G20+'B一般'!G20</f>
        <v>174480</v>
      </c>
      <c r="H20" s="51">
        <f>'P一般'!H20+'B一般'!H20</f>
        <v>211475</v>
      </c>
      <c r="I20" s="52">
        <f>'P一般'!I20+'B一般'!I20</f>
        <v>196937</v>
      </c>
      <c r="J20" s="53">
        <f>SUM(D20:I20)</f>
        <v>1202518</v>
      </c>
      <c r="K20" s="52">
        <f>'P一般'!K20+'B一般'!K20</f>
        <v>248844</v>
      </c>
      <c r="L20" s="51">
        <f>'P一般'!L20+'B一般'!L20</f>
        <v>257855</v>
      </c>
      <c r="M20" s="51">
        <f>'P一般'!M20+'B一般'!M20</f>
        <v>172684</v>
      </c>
      <c r="N20" s="51">
        <f>'P一般'!N20+'B一般'!N20</f>
        <v>316326</v>
      </c>
      <c r="O20" s="51">
        <f>'P一般'!O20+'B一般'!O20</f>
        <v>147733</v>
      </c>
      <c r="P20" s="52">
        <f>'P一般'!P20+'B一般'!P20</f>
        <v>220314</v>
      </c>
      <c r="Q20" s="53">
        <f>SUM(K20:P20)</f>
        <v>1363756</v>
      </c>
      <c r="R20" s="54">
        <f>J20+Q20</f>
        <v>2566274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>
        <f>'P一般'!D21+'B一般'!D21</f>
        <v>14512426</v>
      </c>
      <c r="E21" s="51">
        <f>'P一般'!E21+'B一般'!E21</f>
        <v>18106608</v>
      </c>
      <c r="F21" s="51">
        <f>'P一般'!F21+'B一般'!F21</f>
        <v>19707883</v>
      </c>
      <c r="G21" s="51">
        <f>'P一般'!G21+'B一般'!G21</f>
        <v>17618122</v>
      </c>
      <c r="H21" s="55">
        <f>'P一般'!H21+'B一般'!H21</f>
        <v>19585392</v>
      </c>
      <c r="I21" s="52">
        <f>'P一般'!I21+'B一般'!I21</f>
        <v>19264462</v>
      </c>
      <c r="J21" s="57">
        <f>SUM(D21:I21)</f>
        <v>108794893</v>
      </c>
      <c r="K21" s="58">
        <f>'P一般'!K21+'B一般'!K21</f>
        <v>21450719</v>
      </c>
      <c r="L21" s="59">
        <f>'P一般'!L21+'B一般'!L21</f>
        <v>18361064</v>
      </c>
      <c r="M21" s="67">
        <f>'P一般'!M21+'B一般'!M21</f>
        <v>9463032</v>
      </c>
      <c r="N21" s="59">
        <f>'P一般'!N21+'B一般'!N21</f>
        <v>12832643</v>
      </c>
      <c r="O21" s="59">
        <f>'P一般'!O21+'B一般'!O21</f>
        <v>6073815</v>
      </c>
      <c r="P21" s="58">
        <f>'P一般'!P21+'B一般'!P21</f>
        <v>10905943</v>
      </c>
      <c r="Q21" s="57">
        <f>SUM(K21:P21)</f>
        <v>79087216</v>
      </c>
      <c r="R21" s="60">
        <f>J21+Q21</f>
        <v>187882109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5" ref="D22:R22">IF(D20=0,"",(D21/D20)*1000)</f>
        <v>75854.20238344136</v>
      </c>
      <c r="E22" s="70">
        <f t="shared" si="5"/>
        <v>90231.66623477584</v>
      </c>
      <c r="F22" s="70">
        <f t="shared" si="5"/>
        <v>86575.54099052004</v>
      </c>
      <c r="G22" s="70">
        <f t="shared" si="5"/>
        <v>100975.02292526365</v>
      </c>
      <c r="H22" s="71">
        <f t="shared" si="5"/>
        <v>92613.27343657642</v>
      </c>
      <c r="I22" s="74">
        <f t="shared" si="5"/>
        <v>97820.42988366839</v>
      </c>
      <c r="J22" s="73">
        <f t="shared" si="5"/>
        <v>90472.569225575</v>
      </c>
      <c r="K22" s="74">
        <f t="shared" si="5"/>
        <v>86201.47160470013</v>
      </c>
      <c r="L22" s="70">
        <f t="shared" si="5"/>
        <v>71206.93412964651</v>
      </c>
      <c r="M22" s="71">
        <f t="shared" si="5"/>
        <v>54799.70350466749</v>
      </c>
      <c r="N22" s="70">
        <f t="shared" si="5"/>
        <v>40567.77817820856</v>
      </c>
      <c r="O22" s="70">
        <f t="shared" si="5"/>
        <v>41113.46144734081</v>
      </c>
      <c r="P22" s="74">
        <f t="shared" si="5"/>
        <v>49501.81559047541</v>
      </c>
      <c r="Q22" s="73">
        <f t="shared" si="5"/>
        <v>57992.203883979244</v>
      </c>
      <c r="R22" s="76">
        <f t="shared" si="5"/>
        <v>73212.02217689926</v>
      </c>
      <c r="S22" s="35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>
        <f>'P一般'!D23+'B一般'!D23</f>
        <v>105505</v>
      </c>
      <c r="E23" s="51">
        <f>'P一般'!E23+'B一般'!E23</f>
        <v>32444</v>
      </c>
      <c r="F23" s="51">
        <f>'P一般'!F23+'B一般'!F23</f>
        <v>43547</v>
      </c>
      <c r="G23" s="51">
        <f>'P一般'!G23+'B一般'!G23</f>
        <v>80349</v>
      </c>
      <c r="H23" s="51">
        <f>'P一般'!H23+'B一般'!H23</f>
        <v>118915</v>
      </c>
      <c r="I23" s="52">
        <f>'P一般'!I23+'B一般'!I23</f>
        <v>71478</v>
      </c>
      <c r="J23" s="53">
        <f>SUM(D23:I23)</f>
        <v>452238</v>
      </c>
      <c r="K23" s="52">
        <f>'P一般'!K23+'B一般'!K23</f>
        <v>56095</v>
      </c>
      <c r="L23" s="51">
        <f>'P一般'!L23+'B一般'!L23</f>
        <v>142504</v>
      </c>
      <c r="M23" s="55">
        <f>'P一般'!M23+'B一般'!M23</f>
        <v>139708</v>
      </c>
      <c r="N23" s="51">
        <f>'P一般'!N23+'B一般'!N23</f>
        <v>189822</v>
      </c>
      <c r="O23" s="51">
        <f>'P一般'!O23+'B一般'!O23</f>
        <v>87268</v>
      </c>
      <c r="P23" s="52">
        <f>'P一般'!P23+'B一般'!P23</f>
        <v>126171</v>
      </c>
      <c r="Q23" s="57">
        <f>SUM(K23:P23)</f>
        <v>741568</v>
      </c>
      <c r="R23" s="60">
        <f>J23+Q23</f>
        <v>1193806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50">
        <f>'P一般'!D24+'B一般'!D24</f>
        <v>9135316</v>
      </c>
      <c r="E24" s="51">
        <f>'P一般'!E24+'B一般'!E24</f>
        <v>2869729</v>
      </c>
      <c r="F24" s="51">
        <f>'P一般'!F24+'B一般'!F24</f>
        <v>4196072</v>
      </c>
      <c r="G24" s="51">
        <f>'P一般'!G24+'B一般'!G24</f>
        <v>7999176</v>
      </c>
      <c r="H24" s="51">
        <f>'P一般'!H24+'B一般'!H24</f>
        <v>12279552</v>
      </c>
      <c r="I24" s="52">
        <f>'P一般'!I24+'B一般'!I24</f>
        <v>7051085</v>
      </c>
      <c r="J24" s="53">
        <f>SUM(D24:I24)</f>
        <v>43530930</v>
      </c>
      <c r="K24" s="58">
        <f>'P一般'!K24+'B一般'!K24</f>
        <v>5063628</v>
      </c>
      <c r="L24" s="67">
        <f>'P一般'!L24+'B一般'!L24</f>
        <v>10910464</v>
      </c>
      <c r="M24" s="67">
        <f>'P一般'!M24+'B一般'!M24</f>
        <v>7250918</v>
      </c>
      <c r="N24" s="59">
        <f>'P一般'!N24+'B一般'!N24</f>
        <v>6569716</v>
      </c>
      <c r="O24" s="59">
        <f>'P一般'!O24+'B一般'!O24</f>
        <v>3354470</v>
      </c>
      <c r="P24" s="58">
        <f>'P一般'!P24+'B一般'!P24</f>
        <v>6251309</v>
      </c>
      <c r="Q24" s="57">
        <f>SUM(K24:P24)</f>
        <v>39400505</v>
      </c>
      <c r="R24" s="60">
        <f>J24+Q24</f>
        <v>82931435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69">
        <f aca="true" t="shared" si="6" ref="D25:R25">IF(D23=0,"",(D24/D23)*1000)</f>
        <v>86586.56935690252</v>
      </c>
      <c r="E25" s="70">
        <f t="shared" si="6"/>
        <v>88451.76303784983</v>
      </c>
      <c r="F25" s="70">
        <f t="shared" si="6"/>
        <v>96357.31508485085</v>
      </c>
      <c r="G25" s="70">
        <f t="shared" si="6"/>
        <v>99555.38961281409</v>
      </c>
      <c r="H25" s="70">
        <f t="shared" si="6"/>
        <v>103263.2720851028</v>
      </c>
      <c r="I25" s="74">
        <f t="shared" si="6"/>
        <v>98646.92632698173</v>
      </c>
      <c r="J25" s="75">
        <f t="shared" si="6"/>
        <v>96256.68342775265</v>
      </c>
      <c r="K25" s="74">
        <f t="shared" si="6"/>
        <v>90268.79401016133</v>
      </c>
      <c r="L25" s="71">
        <f t="shared" si="6"/>
        <v>76562.51052602031</v>
      </c>
      <c r="M25" s="71">
        <f t="shared" si="6"/>
        <v>51900.521086838264</v>
      </c>
      <c r="N25" s="70">
        <f t="shared" si="6"/>
        <v>34609.8766212557</v>
      </c>
      <c r="O25" s="70">
        <f t="shared" si="6"/>
        <v>38438.71751386533</v>
      </c>
      <c r="P25" s="74">
        <f t="shared" si="6"/>
        <v>49546.322054988865</v>
      </c>
      <c r="Q25" s="73">
        <f t="shared" si="6"/>
        <v>53131.344664278935</v>
      </c>
      <c r="R25" s="76">
        <f t="shared" si="6"/>
        <v>69468.10034461212</v>
      </c>
      <c r="S25" s="35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>
        <f>'P一般'!D26+'B一般'!D26</f>
        <v>0</v>
      </c>
      <c r="E26" s="51">
        <f>'P一般'!E26+'B一般'!E26</f>
        <v>764</v>
      </c>
      <c r="F26" s="51">
        <f>'P一般'!F26+'B一般'!F26</f>
        <v>201</v>
      </c>
      <c r="G26" s="51">
        <f>'P一般'!G26+'B一般'!G26</f>
        <v>0</v>
      </c>
      <c r="H26" s="51">
        <f>'P一般'!H26+'B一般'!H26</f>
        <v>0</v>
      </c>
      <c r="I26" s="52">
        <f>'P一般'!I26+'B一般'!I26</f>
        <v>0</v>
      </c>
      <c r="J26" s="53">
        <f>SUM(D26:I26)</f>
        <v>965</v>
      </c>
      <c r="K26" s="52">
        <f>'P一般'!K26+'B一般'!K26</f>
        <v>290</v>
      </c>
      <c r="L26" s="51">
        <f>'P一般'!L26+'B一般'!L26</f>
        <v>0</v>
      </c>
      <c r="M26" s="51">
        <f>'P一般'!M26+'B一般'!M26</f>
        <v>0</v>
      </c>
      <c r="N26" s="51">
        <f>'P一般'!N26+'B一般'!N26</f>
        <v>0</v>
      </c>
      <c r="O26" s="51">
        <f>'P一般'!O26+'B一般'!O26</f>
        <v>0</v>
      </c>
      <c r="P26" s="52">
        <f>'P一般'!P26+'B一般'!P26</f>
        <v>0</v>
      </c>
      <c r="Q26" s="53">
        <f>SUM(K26:P26)</f>
        <v>290</v>
      </c>
      <c r="R26" s="54">
        <f>J26+Q26</f>
        <v>1255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>
        <f>'P一般'!D27+'B一般'!D27</f>
        <v>0</v>
      </c>
      <c r="E27" s="51">
        <f>'P一般'!E27+'B一般'!E27</f>
        <v>51323</v>
      </c>
      <c r="F27" s="51">
        <f>'P一般'!F27+'B一般'!F27</f>
        <v>13644</v>
      </c>
      <c r="G27" s="51">
        <f>'P一般'!G27+'B一般'!G27</f>
        <v>0</v>
      </c>
      <c r="H27" s="51">
        <f>'P一般'!H27+'B一般'!H27</f>
        <v>0</v>
      </c>
      <c r="I27" s="52">
        <f>'P一般'!I27+'B一般'!I27</f>
        <v>0</v>
      </c>
      <c r="J27" s="53">
        <f>SUM(D27:I27)</f>
        <v>64967</v>
      </c>
      <c r="K27" s="58">
        <f>'P一般'!K27+'B一般'!K27</f>
        <v>18033</v>
      </c>
      <c r="L27" s="59">
        <f>'P一般'!L27+'B一般'!L27</f>
        <v>0</v>
      </c>
      <c r="M27" s="59">
        <f>'P一般'!M27+'B一般'!M27</f>
        <v>0</v>
      </c>
      <c r="N27" s="59">
        <f>'P一般'!N27+'B一般'!N27</f>
        <v>0</v>
      </c>
      <c r="O27" s="59">
        <f>'P一般'!O27+'B一般'!O27</f>
        <v>0</v>
      </c>
      <c r="P27" s="58">
        <f>'P一般'!P27+'B一般'!P27</f>
        <v>0</v>
      </c>
      <c r="Q27" s="53">
        <f>SUM(K27:P27)</f>
        <v>18033</v>
      </c>
      <c r="R27" s="54">
        <f>J27+Q27</f>
        <v>83000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7" ref="D28:R28">IF(D26=0,"",(D27/D26)*1000)</f>
      </c>
      <c r="E28" s="70">
        <f t="shared" si="7"/>
        <v>67176.70157068064</v>
      </c>
      <c r="F28" s="70">
        <f t="shared" si="7"/>
        <v>67880.59701492537</v>
      </c>
      <c r="G28" s="70">
        <f t="shared" si="7"/>
      </c>
      <c r="H28" s="70">
        <f t="shared" si="7"/>
      </c>
      <c r="I28" s="74">
        <f t="shared" si="7"/>
      </c>
      <c r="J28" s="75">
        <f t="shared" si="7"/>
        <v>67323.31606217616</v>
      </c>
      <c r="K28" s="74">
        <f t="shared" si="7"/>
        <v>62182.75862068965</v>
      </c>
      <c r="L28" s="70">
        <f t="shared" si="7"/>
      </c>
      <c r="M28" s="70">
        <f t="shared" si="7"/>
      </c>
      <c r="N28" s="70">
        <f t="shared" si="7"/>
      </c>
      <c r="O28" s="70">
        <f t="shared" si="7"/>
      </c>
      <c r="P28" s="74">
        <f t="shared" si="7"/>
      </c>
      <c r="Q28" s="75">
        <f t="shared" si="7"/>
        <v>62182.75862068965</v>
      </c>
      <c r="R28" s="77">
        <f t="shared" si="7"/>
        <v>66135.45816733068</v>
      </c>
      <c r="S28" s="35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>
        <f>'P一般'!D29+'B一般'!D29</f>
        <v>788</v>
      </c>
      <c r="E29" s="51">
        <f>'P一般'!E29+'B一般'!E29</f>
        <v>718</v>
      </c>
      <c r="F29" s="51">
        <f>'P一般'!F29+'B一般'!F29</f>
        <v>579</v>
      </c>
      <c r="G29" s="51">
        <f>'P一般'!G29+'B一般'!G29</f>
        <v>363</v>
      </c>
      <c r="H29" s="51">
        <f>'P一般'!H29+'B一般'!H29</f>
        <v>384</v>
      </c>
      <c r="I29" s="52">
        <f>'P一般'!I29+'B一般'!I29</f>
        <v>1826</v>
      </c>
      <c r="J29" s="53">
        <f>SUM(D29:I29)</f>
        <v>4658</v>
      </c>
      <c r="K29" s="52">
        <f>'P一般'!K29+'B一般'!K29</f>
        <v>1066</v>
      </c>
      <c r="L29" s="51">
        <f>'P一般'!L29+'B一般'!L29</f>
        <v>1456</v>
      </c>
      <c r="M29" s="51">
        <f>'P一般'!M29+'B一般'!M29</f>
        <v>1552</v>
      </c>
      <c r="N29" s="51">
        <f>'P一般'!N29+'B一般'!N29</f>
        <v>980</v>
      </c>
      <c r="O29" s="51">
        <f>'P一般'!O29+'B一般'!O29</f>
        <v>654</v>
      </c>
      <c r="P29" s="52">
        <f>'P一般'!P29+'B一般'!P29</f>
        <v>478</v>
      </c>
      <c r="Q29" s="53">
        <f>SUM(K29:P29)</f>
        <v>6186</v>
      </c>
      <c r="R29" s="54">
        <f>J29+Q29</f>
        <v>10844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>
        <f>'P一般'!D30+'B一般'!D30</f>
        <v>214295</v>
      </c>
      <c r="E30" s="51">
        <f>'P一般'!E30+'B一般'!E30</f>
        <v>196472</v>
      </c>
      <c r="F30" s="51">
        <f>'P一般'!F30+'B一般'!F30</f>
        <v>158195</v>
      </c>
      <c r="G30" s="51">
        <f>'P一般'!G30+'B一般'!G30</f>
        <v>101984</v>
      </c>
      <c r="H30" s="51">
        <f>'P一般'!H30+'B一般'!H30</f>
        <v>112304</v>
      </c>
      <c r="I30" s="52">
        <f>'P一般'!I30+'B一般'!I30</f>
        <v>522649</v>
      </c>
      <c r="J30" s="53">
        <f>SUM(D30:I30)</f>
        <v>1305899</v>
      </c>
      <c r="K30" s="58">
        <f>'P一般'!K30+'B一般'!K30</f>
        <v>317047</v>
      </c>
      <c r="L30" s="59">
        <f>'P一般'!L30+'B一般'!L30</f>
        <v>438412</v>
      </c>
      <c r="M30" s="59">
        <f>'P一般'!M30+'B一般'!M30</f>
        <v>460427</v>
      </c>
      <c r="N30" s="59">
        <f>'P一般'!N30+'B一般'!N30</f>
        <v>263058</v>
      </c>
      <c r="O30" s="59">
        <f>'P一般'!O30+'B一般'!O30</f>
        <v>173207</v>
      </c>
      <c r="P30" s="58">
        <f>'P一般'!P30+'B一般'!P30</f>
        <v>126500</v>
      </c>
      <c r="Q30" s="53">
        <f>SUM(K30:P30)</f>
        <v>1778651</v>
      </c>
      <c r="R30" s="54">
        <f>J30+Q30</f>
        <v>3084550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8" ref="D31:R31">IF(D29=0,"",(D30/D29)*1000)</f>
        <v>271947.96954314725</v>
      </c>
      <c r="E31" s="70">
        <f t="shared" si="8"/>
        <v>273637.88300835656</v>
      </c>
      <c r="F31" s="70">
        <f t="shared" si="8"/>
        <v>273221.0708117444</v>
      </c>
      <c r="G31" s="70">
        <f t="shared" si="8"/>
        <v>280947.6584022038</v>
      </c>
      <c r="H31" s="70">
        <f t="shared" si="8"/>
        <v>292458.3333333333</v>
      </c>
      <c r="I31" s="74">
        <f t="shared" si="8"/>
        <v>286226.1774370208</v>
      </c>
      <c r="J31" s="75">
        <f t="shared" si="8"/>
        <v>280356.16144267924</v>
      </c>
      <c r="K31" s="74">
        <f t="shared" si="8"/>
        <v>297417.4484052533</v>
      </c>
      <c r="L31" s="70">
        <f t="shared" si="8"/>
        <v>301107.14285714284</v>
      </c>
      <c r="M31" s="70">
        <f t="shared" si="8"/>
        <v>296666.88144329895</v>
      </c>
      <c r="N31" s="70">
        <f t="shared" si="8"/>
        <v>268426.5306122449</v>
      </c>
      <c r="O31" s="70">
        <f t="shared" si="8"/>
        <v>264842.50764525996</v>
      </c>
      <c r="P31" s="74">
        <f t="shared" si="8"/>
        <v>264644.35146443517</v>
      </c>
      <c r="Q31" s="75">
        <f t="shared" si="8"/>
        <v>287528.4513417394</v>
      </c>
      <c r="R31" s="77">
        <f t="shared" si="8"/>
        <v>284447.6208041313</v>
      </c>
      <c r="S31" s="35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>
        <f>'P一般'!D32+'B一般'!D32</f>
        <v>29925</v>
      </c>
      <c r="E32" s="51">
        <f>'P一般'!E32+'B一般'!E32</f>
        <v>13024</v>
      </c>
      <c r="F32" s="51">
        <f>'P一般'!F32+'B一般'!F32</f>
        <v>21011</v>
      </c>
      <c r="G32" s="51">
        <f>'P一般'!G32+'B一般'!G32</f>
        <v>472</v>
      </c>
      <c r="H32" s="51">
        <f>'P一般'!H32+'B一般'!H32</f>
        <v>0</v>
      </c>
      <c r="I32" s="52">
        <f>'P一般'!I32+'B一般'!I32</f>
        <v>0</v>
      </c>
      <c r="J32" s="53">
        <f>SUM(D32:I32)</f>
        <v>64432</v>
      </c>
      <c r="K32" s="52">
        <f>'P一般'!K32+'B一般'!K32</f>
        <v>0</v>
      </c>
      <c r="L32" s="51">
        <f>'P一般'!L32+'B一般'!L32</f>
        <v>0</v>
      </c>
      <c r="M32" s="51">
        <f>'P一般'!M32+'B一般'!M32</f>
        <v>0</v>
      </c>
      <c r="N32" s="51">
        <f>'P一般'!N32+'B一般'!N32</f>
        <v>0</v>
      </c>
      <c r="O32" s="51">
        <f>'P一般'!O32+'B一般'!O32</f>
        <v>0</v>
      </c>
      <c r="P32" s="52">
        <f>'P一般'!P32+'B一般'!P32</f>
        <v>45586</v>
      </c>
      <c r="Q32" s="53">
        <f>SUM(K32:P32)</f>
        <v>45586</v>
      </c>
      <c r="R32" s="54">
        <f>J32+Q32</f>
        <v>110018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>
        <f>'P一般'!D33+'B一般'!D33</f>
        <v>2575900</v>
      </c>
      <c r="E33" s="51">
        <f>'P一般'!E33+'B一般'!E33</f>
        <v>1147749</v>
      </c>
      <c r="F33" s="51">
        <f>'P一般'!F33+'B一般'!F33</f>
        <v>2019619</v>
      </c>
      <c r="G33" s="51">
        <f>'P一般'!G33+'B一般'!G33</f>
        <v>42744</v>
      </c>
      <c r="H33" s="51">
        <f>'P一般'!H33+'B一般'!H33</f>
        <v>0</v>
      </c>
      <c r="I33" s="52">
        <f>'P一般'!I33+'B一般'!I33</f>
        <v>0</v>
      </c>
      <c r="J33" s="53">
        <f>SUM(D33:I33)</f>
        <v>5786012</v>
      </c>
      <c r="K33" s="58">
        <f>'P一般'!K33+'B一般'!K33</f>
        <v>0</v>
      </c>
      <c r="L33" s="59">
        <f>'P一般'!L33+'B一般'!L33</f>
        <v>0</v>
      </c>
      <c r="M33" s="59">
        <f>'P一般'!M33+'B一般'!M33</f>
        <v>0</v>
      </c>
      <c r="N33" s="59">
        <f>'P一般'!N33+'B一般'!N33</f>
        <v>0</v>
      </c>
      <c r="O33" s="59">
        <f>'P一般'!O33+'B一般'!O33</f>
        <v>0</v>
      </c>
      <c r="P33" s="58">
        <f>'P一般'!P33+'B一般'!P33</f>
        <v>2297075</v>
      </c>
      <c r="Q33" s="53">
        <f>SUM(K33:P33)</f>
        <v>2297075</v>
      </c>
      <c r="R33" s="54">
        <f>J33+Q33</f>
        <v>8083087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9" ref="D34:R34">IF(D32=0,"",(D33/D32)*1000)</f>
        <v>86078.52965747702</v>
      </c>
      <c r="E34" s="70">
        <f t="shared" si="9"/>
        <v>88125.69103194104</v>
      </c>
      <c r="F34" s="70">
        <f t="shared" si="9"/>
        <v>96121.98372281186</v>
      </c>
      <c r="G34" s="70">
        <f t="shared" si="9"/>
        <v>90559.32203389831</v>
      </c>
      <c r="H34" s="70">
        <f t="shared" si="9"/>
      </c>
      <c r="I34" s="74">
        <f t="shared" si="9"/>
      </c>
      <c r="J34" s="75">
        <f t="shared" si="9"/>
        <v>89800.28557238639</v>
      </c>
      <c r="K34" s="74">
        <f t="shared" si="9"/>
      </c>
      <c r="L34" s="70">
        <f t="shared" si="9"/>
      </c>
      <c r="M34" s="70">
        <f t="shared" si="9"/>
      </c>
      <c r="N34" s="70">
        <f t="shared" si="9"/>
      </c>
      <c r="O34" s="70">
        <f t="shared" si="9"/>
      </c>
      <c r="P34" s="74">
        <f t="shared" si="9"/>
        <v>50389.92234457948</v>
      </c>
      <c r="Q34" s="75">
        <f t="shared" si="9"/>
        <v>50389.92234457948</v>
      </c>
      <c r="R34" s="77">
        <f t="shared" si="9"/>
        <v>73470.58663127852</v>
      </c>
      <c r="S34" s="35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>
        <f>'P一般'!D35+'B一般'!D35</f>
        <v>575</v>
      </c>
      <c r="E35" s="51">
        <f>'P一般'!E35+'B一般'!E35</f>
        <v>0</v>
      </c>
      <c r="F35" s="51">
        <f>'P一般'!F35+'B一般'!F35</f>
        <v>17201</v>
      </c>
      <c r="G35" s="51">
        <f>'P一般'!G35+'B一般'!G35</f>
        <v>113</v>
      </c>
      <c r="H35" s="51">
        <f>'P一般'!H35+'B一般'!H35</f>
        <v>10454</v>
      </c>
      <c r="I35" s="52">
        <f>'P一般'!I35+'B一般'!I35</f>
        <v>391</v>
      </c>
      <c r="J35" s="53">
        <f>SUM(D35:I35)</f>
        <v>28734</v>
      </c>
      <c r="K35" s="52">
        <f>'P一般'!K35+'B一般'!K35</f>
        <v>0</v>
      </c>
      <c r="L35" s="51">
        <f>'P一般'!L35+'B一般'!L35</f>
        <v>5966</v>
      </c>
      <c r="M35" s="51">
        <f>'P一般'!M35+'B一般'!M35</f>
        <v>15808</v>
      </c>
      <c r="N35" s="51">
        <f>'P一般'!N35+'B一般'!N35</f>
        <v>0</v>
      </c>
      <c r="O35" s="51">
        <f>'P一般'!O35+'B一般'!O35</f>
        <v>18939</v>
      </c>
      <c r="P35" s="52">
        <f>'P一般'!P35+'B一般'!P35</f>
        <v>40203</v>
      </c>
      <c r="Q35" s="53">
        <f>SUM(K35:P35)</f>
        <v>80916</v>
      </c>
      <c r="R35" s="54">
        <f>J35+Q35</f>
        <v>109650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>
        <f>'P一般'!D36+'B一般'!D36</f>
        <v>48105</v>
      </c>
      <c r="E36" s="51">
        <f>'P一般'!E36+'B一般'!E36</f>
        <v>0</v>
      </c>
      <c r="F36" s="51">
        <f>'P一般'!F36+'B一般'!F36</f>
        <v>1641178</v>
      </c>
      <c r="G36" s="51">
        <f>'P一般'!G36+'B一般'!G36</f>
        <v>5841</v>
      </c>
      <c r="H36" s="51">
        <f>'P一般'!H36+'B一般'!H36</f>
        <v>1017390</v>
      </c>
      <c r="I36" s="52">
        <f>'P一般'!I36+'B一般'!I36</f>
        <v>24368</v>
      </c>
      <c r="J36" s="53">
        <f>SUM(D36:I36)</f>
        <v>2736882</v>
      </c>
      <c r="K36" s="58">
        <f>'P一般'!K36+'B一般'!K36</f>
        <v>0</v>
      </c>
      <c r="L36" s="59">
        <f>'P一般'!L36+'B一般'!L36</f>
        <v>366327</v>
      </c>
      <c r="M36" s="59">
        <f>'P一般'!M36+'B一般'!M36</f>
        <v>880107</v>
      </c>
      <c r="N36" s="59">
        <f>'P一般'!N36+'B一般'!N36</f>
        <v>0</v>
      </c>
      <c r="O36" s="59">
        <f>'P一般'!O36+'B一般'!O36</f>
        <v>703328</v>
      </c>
      <c r="P36" s="58">
        <f>'P一般'!P36+'B一般'!P36</f>
        <v>1686204</v>
      </c>
      <c r="Q36" s="53">
        <f>SUM(K36:P36)</f>
        <v>3635966</v>
      </c>
      <c r="R36" s="54">
        <f>J36+Q36</f>
        <v>6372848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10" ref="D37:R37">IF(D35=0,"",(D36/D35)*1000)</f>
        <v>83660.86956521739</v>
      </c>
      <c r="E37" s="70">
        <f t="shared" si="10"/>
      </c>
      <c r="F37" s="70">
        <f t="shared" si="10"/>
        <v>95411.77838497762</v>
      </c>
      <c r="G37" s="70">
        <f t="shared" si="10"/>
        <v>51690.265486725664</v>
      </c>
      <c r="H37" s="70">
        <f t="shared" si="10"/>
        <v>97320.64281614692</v>
      </c>
      <c r="I37" s="74">
        <f t="shared" si="10"/>
        <v>62322.25063938619</v>
      </c>
      <c r="J37" s="75">
        <f t="shared" si="10"/>
        <v>95248.90373773231</v>
      </c>
      <c r="K37" s="74">
        <f t="shared" si="10"/>
      </c>
      <c r="L37" s="70">
        <f t="shared" si="10"/>
        <v>61402.447200804556</v>
      </c>
      <c r="M37" s="70">
        <f t="shared" si="10"/>
        <v>55674.78491902834</v>
      </c>
      <c r="N37" s="70">
        <f t="shared" si="10"/>
      </c>
      <c r="O37" s="70">
        <f t="shared" si="10"/>
        <v>37136.49083900946</v>
      </c>
      <c r="P37" s="74">
        <f t="shared" si="10"/>
        <v>41942.24311618536</v>
      </c>
      <c r="Q37" s="75">
        <f t="shared" si="10"/>
        <v>44935.06846606357</v>
      </c>
      <c r="R37" s="77">
        <f t="shared" si="10"/>
        <v>58119.908800729594</v>
      </c>
      <c r="S37" s="35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>
        <f>'P一般'!D38+'B一般'!D38</f>
        <v>78</v>
      </c>
      <c r="E38" s="51">
        <f>'P一般'!E38+'B一般'!E38</f>
        <v>90</v>
      </c>
      <c r="F38" s="51">
        <f>'P一般'!F38+'B一般'!F38</f>
        <v>74</v>
      </c>
      <c r="G38" s="51">
        <f>'P一般'!G38+'B一般'!G38</f>
        <v>75</v>
      </c>
      <c r="H38" s="51">
        <f>'P一般'!H38+'B一般'!H38</f>
        <v>111</v>
      </c>
      <c r="I38" s="52">
        <f>'P一般'!I38+'B一般'!I38</f>
        <v>88</v>
      </c>
      <c r="J38" s="53">
        <f>SUM(D38:I38)</f>
        <v>516</v>
      </c>
      <c r="K38" s="52">
        <f>'P一般'!K38+'B一般'!K38</f>
        <v>6004</v>
      </c>
      <c r="L38" s="51">
        <f>'P一般'!L38+'B一般'!L38</f>
        <v>124</v>
      </c>
      <c r="M38" s="51">
        <f>'P一般'!M38+'B一般'!M38</f>
        <v>23462</v>
      </c>
      <c r="N38" s="51">
        <f>'P一般'!N38+'B一般'!N38</f>
        <v>56</v>
      </c>
      <c r="O38" s="51">
        <f>'P一般'!O38+'B一般'!O38</f>
        <v>26029</v>
      </c>
      <c r="P38" s="52">
        <f>'P一般'!P38+'B一般'!P38</f>
        <v>22072</v>
      </c>
      <c r="Q38" s="53">
        <f>SUM(K38:P38)</f>
        <v>77747</v>
      </c>
      <c r="R38" s="54">
        <f>J38+Q38</f>
        <v>78263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>
        <f>'P一般'!D39+'B一般'!D39</f>
        <v>39699</v>
      </c>
      <c r="E39" s="51">
        <f>'P一般'!E39+'B一般'!E39</f>
        <v>41658</v>
      </c>
      <c r="F39" s="51">
        <f>'P一般'!F39+'B一般'!F39</f>
        <v>30293</v>
      </c>
      <c r="G39" s="51">
        <f>'P一般'!G39+'B一般'!G39</f>
        <v>30897</v>
      </c>
      <c r="H39" s="51">
        <f>'P一般'!H39+'B一般'!H39</f>
        <v>45832</v>
      </c>
      <c r="I39" s="52">
        <f>'P一般'!I39+'B一般'!I39</f>
        <v>40575</v>
      </c>
      <c r="J39" s="53">
        <f>SUM(D39:I39)</f>
        <v>228954</v>
      </c>
      <c r="K39" s="58">
        <f>'P一般'!K39+'B一般'!K39</f>
        <v>634915</v>
      </c>
      <c r="L39" s="67">
        <f>'P一般'!L39+'B一般'!L39</f>
        <v>45765</v>
      </c>
      <c r="M39" s="59">
        <f>'P一般'!M39+'B一般'!M39</f>
        <v>896577</v>
      </c>
      <c r="N39" s="59">
        <f>'P一般'!N39+'B一般'!N39</f>
        <v>25175</v>
      </c>
      <c r="O39" s="59">
        <f>'P一般'!O39+'B一般'!O39</f>
        <v>1149246</v>
      </c>
      <c r="P39" s="58">
        <f>'P一般'!P39+'B一般'!P39</f>
        <v>1159453</v>
      </c>
      <c r="Q39" s="57">
        <f>SUM(K39:P39)</f>
        <v>3911131</v>
      </c>
      <c r="R39" s="60">
        <f>J39+Q39</f>
        <v>4140085</v>
      </c>
      <c r="S39" s="35"/>
    </row>
    <row r="40" spans="1:19" s="36" customFormat="1" ht="13.5" customHeight="1" thickBot="1">
      <c r="A40" s="165"/>
      <c r="B40" s="18" t="s">
        <v>30</v>
      </c>
      <c r="C40" s="40" t="s">
        <v>6</v>
      </c>
      <c r="D40" s="69">
        <f aca="true" t="shared" si="11" ref="D40:R40">IF(D38=0,"",(D39/D38)*1000)</f>
        <v>508961.53846153844</v>
      </c>
      <c r="E40" s="70">
        <f t="shared" si="11"/>
        <v>462866.6666666667</v>
      </c>
      <c r="F40" s="70">
        <f t="shared" si="11"/>
        <v>409364.86486486485</v>
      </c>
      <c r="G40" s="70">
        <f t="shared" si="11"/>
        <v>411960</v>
      </c>
      <c r="H40" s="70">
        <f t="shared" si="11"/>
        <v>412900.90090090095</v>
      </c>
      <c r="I40" s="74">
        <f t="shared" si="11"/>
        <v>461079.5454545454</v>
      </c>
      <c r="J40" s="75">
        <f t="shared" si="11"/>
        <v>443709.30232558143</v>
      </c>
      <c r="K40" s="74">
        <f t="shared" si="11"/>
        <v>105748.66755496337</v>
      </c>
      <c r="L40" s="71">
        <f t="shared" si="11"/>
        <v>369072.5806451613</v>
      </c>
      <c r="M40" s="70">
        <f t="shared" si="11"/>
        <v>38214.00562611884</v>
      </c>
      <c r="N40" s="70">
        <f t="shared" si="11"/>
        <v>449553.5714285714</v>
      </c>
      <c r="O40" s="70">
        <f t="shared" si="11"/>
        <v>44152.522186791655</v>
      </c>
      <c r="P40" s="74">
        <f t="shared" si="11"/>
        <v>52530.491119971004</v>
      </c>
      <c r="Q40" s="73">
        <f t="shared" si="11"/>
        <v>50305.876754086974</v>
      </c>
      <c r="R40" s="76">
        <f t="shared" si="11"/>
        <v>52899.64606519045</v>
      </c>
      <c r="S40" s="35"/>
    </row>
    <row r="41" spans="1:19" s="96" customFormat="1" ht="18" customHeight="1">
      <c r="A41" s="174" t="s">
        <v>7</v>
      </c>
      <c r="B41" s="89" t="s">
        <v>26</v>
      </c>
      <c r="C41" s="90" t="s">
        <v>4</v>
      </c>
      <c r="D41" s="91">
        <f>'P一般'!D41+'B一般'!D41</f>
        <v>1018961</v>
      </c>
      <c r="E41" s="92">
        <f>'P一般'!E41+'B一般'!E41</f>
        <v>1021728</v>
      </c>
      <c r="F41" s="92">
        <f>'P一般'!F41+'B一般'!F41</f>
        <v>859273</v>
      </c>
      <c r="G41" s="92">
        <f>'P一般'!G41+'B一般'!G41</f>
        <v>964802</v>
      </c>
      <c r="H41" s="92">
        <f>'P一般'!H41+'B一般'!H41</f>
        <v>840889</v>
      </c>
      <c r="I41" s="93">
        <f>'P一般'!I41+'B一般'!I41</f>
        <v>790521</v>
      </c>
      <c r="J41" s="94">
        <f>'P一般'!J41+'B一般'!J41</f>
        <v>5496174</v>
      </c>
      <c r="K41" s="93">
        <f>'P一般'!K41+'B一般'!K41</f>
        <v>1252011</v>
      </c>
      <c r="L41" s="92">
        <f>'P一般'!L41+'B一般'!L41</f>
        <v>1059944</v>
      </c>
      <c r="M41" s="148">
        <f>'P一般'!M41+'B一般'!M41</f>
        <v>1102787</v>
      </c>
      <c r="N41" s="92">
        <f>'P一般'!N41+'B一般'!N41</f>
        <v>1181472</v>
      </c>
      <c r="O41" s="92">
        <f>'P一般'!O41+'B一般'!O41</f>
        <v>962318</v>
      </c>
      <c r="P41" s="93">
        <f>'P一般'!P41+'B一般'!P41</f>
        <v>1141399</v>
      </c>
      <c r="Q41" s="143">
        <f>'P一般'!Q41+'B一般'!Q41</f>
        <v>6699931</v>
      </c>
      <c r="R41" s="149">
        <f>J41+Q41</f>
        <v>12196105</v>
      </c>
      <c r="S41" s="95"/>
    </row>
    <row r="42" spans="1:19" s="96" customFormat="1" ht="18" customHeight="1">
      <c r="A42" s="175"/>
      <c r="B42" s="89" t="s">
        <v>28</v>
      </c>
      <c r="C42" s="90" t="s">
        <v>5</v>
      </c>
      <c r="D42" s="91">
        <f>'P一般'!D42+'B一般'!D42</f>
        <v>85850723</v>
      </c>
      <c r="E42" s="148">
        <f>'P一般'!E42+'B一般'!E42</f>
        <v>91231322</v>
      </c>
      <c r="F42" s="92">
        <f>'P一般'!F42+'B一般'!F42</f>
        <v>78973839</v>
      </c>
      <c r="G42" s="92">
        <f>'P一般'!G42+'B一般'!G42</f>
        <v>97960152</v>
      </c>
      <c r="H42" s="148">
        <f>'P一般'!H42+'B一般'!H42</f>
        <v>84368436</v>
      </c>
      <c r="I42" s="142">
        <f>'P一般'!I42+'B一般'!I42</f>
        <v>77187566</v>
      </c>
      <c r="J42" s="143">
        <f>'P一般'!J42+'B一般'!J42</f>
        <v>515572038</v>
      </c>
      <c r="K42" s="97">
        <f>'P一般'!K42+'B一般'!K42</f>
        <v>109472888</v>
      </c>
      <c r="L42" s="146">
        <f>'P一般'!L42+'B一般'!L42</f>
        <v>77391692</v>
      </c>
      <c r="M42" s="146">
        <f>'P一般'!M42+'B一般'!M42</f>
        <v>55744045</v>
      </c>
      <c r="N42" s="98">
        <f>'P一般'!N42+'B一般'!N42</f>
        <v>45647803</v>
      </c>
      <c r="O42" s="146">
        <f>'P一般'!O42+'B一般'!O42</f>
        <v>38437742</v>
      </c>
      <c r="P42" s="97">
        <f>'P一般'!P42+'B一般'!P42</f>
        <v>55597903</v>
      </c>
      <c r="Q42" s="143">
        <f>'P一般'!Q42+'B一般'!Q42</f>
        <v>382292073</v>
      </c>
      <c r="R42" s="149">
        <f>J42+Q42</f>
        <v>897864111</v>
      </c>
      <c r="S42" s="95"/>
    </row>
    <row r="43" spans="1:19" s="96" customFormat="1" ht="18" customHeight="1" thickBot="1">
      <c r="A43" s="176"/>
      <c r="B43" s="99" t="s">
        <v>30</v>
      </c>
      <c r="C43" s="100" t="s">
        <v>6</v>
      </c>
      <c r="D43" s="101">
        <f aca="true" t="shared" si="12" ref="D43:R43">IF(D41=0,"",(D42/D41)*1000)</f>
        <v>84253.19811062445</v>
      </c>
      <c r="E43" s="147">
        <f t="shared" si="12"/>
        <v>89291.20274671928</v>
      </c>
      <c r="F43" s="102">
        <f t="shared" si="12"/>
        <v>91907.73944951138</v>
      </c>
      <c r="G43" s="102">
        <f t="shared" si="12"/>
        <v>101533.94375218957</v>
      </c>
      <c r="H43" s="147">
        <f t="shared" si="12"/>
        <v>100332.42913155006</v>
      </c>
      <c r="I43" s="144">
        <f t="shared" si="12"/>
        <v>97641.38587083708</v>
      </c>
      <c r="J43" s="145">
        <f t="shared" si="12"/>
        <v>93805.62514942212</v>
      </c>
      <c r="K43" s="103">
        <f t="shared" si="12"/>
        <v>87437.64072360386</v>
      </c>
      <c r="L43" s="147">
        <f t="shared" si="12"/>
        <v>73014.88757896643</v>
      </c>
      <c r="M43" s="147">
        <f t="shared" si="12"/>
        <v>50548.333449705155</v>
      </c>
      <c r="N43" s="102">
        <f t="shared" si="12"/>
        <v>38636.38156469218</v>
      </c>
      <c r="O43" s="147">
        <f t="shared" si="12"/>
        <v>39942.86919708454</v>
      </c>
      <c r="P43" s="103">
        <f t="shared" si="12"/>
        <v>48710.313396104255</v>
      </c>
      <c r="Q43" s="145">
        <f t="shared" si="12"/>
        <v>57059.105981837725</v>
      </c>
      <c r="R43" s="150">
        <f t="shared" si="12"/>
        <v>73618.92268064272</v>
      </c>
      <c r="S43" s="95"/>
    </row>
    <row r="44" spans="1:19" s="36" customFormat="1" ht="24" customHeight="1" thickBot="1">
      <c r="A44" s="171" t="s">
        <v>23</v>
      </c>
      <c r="B44" s="172"/>
      <c r="C44" s="173"/>
      <c r="D44" s="120">
        <f>'総合計'!D44</f>
        <v>100.64</v>
      </c>
      <c r="E44" s="121">
        <f>'総合計'!E44</f>
        <v>103.96</v>
      </c>
      <c r="F44" s="121">
        <f>'総合計'!F44</f>
        <v>105.13</v>
      </c>
      <c r="G44" s="121">
        <f>'総合計'!G44</f>
        <v>106.96</v>
      </c>
      <c r="H44" s="121">
        <f>'総合計'!H44</f>
        <v>108.2</v>
      </c>
      <c r="I44" s="119">
        <f>'総合計'!I44</f>
        <v>108.4</v>
      </c>
      <c r="J44" s="122">
        <f>'総合計'!J44</f>
        <v>105.36926036713726</v>
      </c>
      <c r="K44" s="119">
        <f>'総合計'!K44</f>
        <v>103.88</v>
      </c>
      <c r="L44" s="123">
        <f>'総合計'!L44</f>
        <v>97.94</v>
      </c>
      <c r="M44" s="123">
        <f>'総合計'!M44</f>
        <v>93.96</v>
      </c>
      <c r="N44" s="123">
        <f>'総合計'!N44</f>
        <v>90.67</v>
      </c>
      <c r="O44" s="121">
        <f>'総合計'!O44</f>
        <v>90</v>
      </c>
      <c r="P44" s="124">
        <f>'総合計'!P44</f>
        <v>96.32</v>
      </c>
      <c r="Q44" s="125">
        <f>'総合計'!Q44</f>
        <v>95.8220700722506</v>
      </c>
      <c r="R44" s="126">
        <f>'総合計'!R44</f>
        <v>100.33577597548404</v>
      </c>
      <c r="S44" s="35"/>
    </row>
    <row r="45" spans="1:18" ht="15.75" customHeight="1">
      <c r="A45" s="116" t="str">
        <f>'P一般'!A45</f>
        <v>※数値はすべて確定値</v>
      </c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</row>
    <row r="46" spans="4:18" ht="12.75">
      <c r="D46" s="6"/>
      <c r="E46" s="6"/>
      <c r="F46" s="6"/>
      <c r="G46" s="6"/>
      <c r="H46" s="8"/>
      <c r="I46" s="6"/>
      <c r="J46" s="6"/>
      <c r="K46" s="6"/>
      <c r="L46" s="6"/>
      <c r="M46" s="6"/>
      <c r="N46" s="6"/>
      <c r="O46" s="8"/>
      <c r="P46" s="8"/>
      <c r="Q46" s="6"/>
      <c r="R46" s="9"/>
    </row>
  </sheetData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14" activePane="bottomRight" state="frozen"/>
      <selection pane="topLeft" activeCell="R4" sqref="R4"/>
      <selection pane="topRight" activeCell="R4" sqref="R4"/>
      <selection pane="bottomLeft" activeCell="R4" sqref="R4"/>
      <selection pane="bottomRight" activeCell="R4" sqref="R4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customWidth="1"/>
    <col min="11" max="16" width="10.28125" style="0" customWidth="1"/>
    <col min="17" max="17" width="12.140625" style="0" customWidth="1"/>
    <col min="18" max="18" width="12.28125" style="0" customWidth="1"/>
    <col min="19" max="19" width="9.00390625" style="0" customWidth="1"/>
  </cols>
  <sheetData>
    <row r="2" spans="1:16" ht="27" customHeight="1">
      <c r="A2" s="15" t="s">
        <v>7</v>
      </c>
      <c r="B2" s="26" t="s">
        <v>72</v>
      </c>
      <c r="C2" s="1"/>
      <c r="D2" s="161" t="s">
        <v>78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8" ht="18" customHeight="1" thickBot="1">
      <c r="A3" s="19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7">
        <f>'P一般'!R3</f>
        <v>40249</v>
      </c>
    </row>
    <row r="4" spans="1:19" ht="24" customHeight="1" thickBot="1">
      <c r="A4" s="31"/>
      <c r="B4" s="17"/>
      <c r="C4" s="17"/>
      <c r="D4" s="20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7" t="s">
        <v>16</v>
      </c>
      <c r="J4" s="23" t="s">
        <v>1</v>
      </c>
      <c r="K4" s="27" t="s">
        <v>17</v>
      </c>
      <c r="L4" s="28" t="s">
        <v>18</v>
      </c>
      <c r="M4" s="28" t="s">
        <v>19</v>
      </c>
      <c r="N4" s="28" t="s">
        <v>20</v>
      </c>
      <c r="O4" s="28" t="s">
        <v>21</v>
      </c>
      <c r="P4" s="27" t="s">
        <v>22</v>
      </c>
      <c r="Q4" s="23" t="s">
        <v>2</v>
      </c>
      <c r="R4" s="22" t="s">
        <v>3</v>
      </c>
      <c r="S4" s="5"/>
    </row>
    <row r="5" spans="1:19" s="36" customFormat="1" ht="13.5" customHeight="1">
      <c r="A5" s="169" t="s">
        <v>32</v>
      </c>
      <c r="B5" s="37" t="s">
        <v>26</v>
      </c>
      <c r="C5" s="38" t="s">
        <v>4</v>
      </c>
      <c r="D5" s="50">
        <f>'B原料'!D5+'P原料'!D5</f>
        <v>65</v>
      </c>
      <c r="E5" s="51">
        <f>'B原料'!E5+'P原料'!E5</f>
        <v>28210</v>
      </c>
      <c r="F5" s="51">
        <f>'B原料'!F5+'P原料'!F5</f>
        <v>14953</v>
      </c>
      <c r="G5" s="51">
        <f>'B原料'!G5+'P原料'!G5</f>
        <v>64433</v>
      </c>
      <c r="H5" s="51">
        <f>'B原料'!H5+'P原料'!H5</f>
        <v>31544</v>
      </c>
      <c r="I5" s="52">
        <f>'B原料'!I5+'P原料'!I5</f>
        <v>31349</v>
      </c>
      <c r="J5" s="53">
        <f>SUM(D5:I5)</f>
        <v>170554</v>
      </c>
      <c r="K5" s="52">
        <f>'B原料'!K5+'P原料'!K5</f>
        <v>27191</v>
      </c>
      <c r="L5" s="51">
        <f>'B原料'!L5+'P原料'!L5</f>
        <v>1001</v>
      </c>
      <c r="M5" s="51">
        <f>'B原料'!M5+'P原料'!M5</f>
        <v>19703</v>
      </c>
      <c r="N5" s="51">
        <f>'B原料'!N5+'P原料'!N5</f>
        <v>0</v>
      </c>
      <c r="O5" s="51">
        <f>'B原料'!O5+'P原料'!O5</f>
        <v>10550</v>
      </c>
      <c r="P5" s="52">
        <f>'B原料'!P5+'P原料'!P5</f>
        <v>9242</v>
      </c>
      <c r="Q5" s="53">
        <f>SUM(K5:P5)</f>
        <v>67687</v>
      </c>
      <c r="R5" s="54">
        <f>Q5+J5</f>
        <v>238241</v>
      </c>
      <c r="S5" s="35"/>
    </row>
    <row r="6" spans="1:19" s="36" customFormat="1" ht="13.5" customHeight="1">
      <c r="A6" s="164"/>
      <c r="B6" s="37" t="s">
        <v>28</v>
      </c>
      <c r="C6" s="38" t="s">
        <v>5</v>
      </c>
      <c r="D6" s="50">
        <f>'B原料'!D6+'P原料'!D6</f>
        <v>5692</v>
      </c>
      <c r="E6" s="51">
        <f>'B原料'!E6+'P原料'!E6</f>
        <v>2672776</v>
      </c>
      <c r="F6" s="51">
        <f>'B原料'!F6+'P原料'!F6</f>
        <v>1430683</v>
      </c>
      <c r="G6" s="51">
        <f>'B原料'!G6+'P原料'!G6</f>
        <v>7270295</v>
      </c>
      <c r="H6" s="51">
        <f>'B原料'!H6+'P原料'!H6</f>
        <v>3059360</v>
      </c>
      <c r="I6" s="52">
        <f>'B原料'!I6+'P原料'!I6</f>
        <v>3296762</v>
      </c>
      <c r="J6" s="53">
        <f>SUM(D6:I6)</f>
        <v>17735568</v>
      </c>
      <c r="K6" s="58">
        <f>'B原料'!K6+'P原料'!K6</f>
        <v>2310504</v>
      </c>
      <c r="L6" s="59">
        <f>'B原料'!L6+'P原料'!L6</f>
        <v>82874</v>
      </c>
      <c r="M6" s="59">
        <f>'B原料'!M6+'P原料'!M6</f>
        <v>1508770</v>
      </c>
      <c r="N6" s="59">
        <f>'B原料'!N6+'P原料'!N6</f>
        <v>0</v>
      </c>
      <c r="O6" s="59">
        <f>'B原料'!O6+'P原料'!O6</f>
        <v>212417</v>
      </c>
      <c r="P6" s="58">
        <f>'B原料'!P6+'P原料'!P6</f>
        <v>357707</v>
      </c>
      <c r="Q6" s="53">
        <f>SUM(K6:P6)</f>
        <v>4472272</v>
      </c>
      <c r="R6" s="54">
        <f>Q6+J6</f>
        <v>22207840</v>
      </c>
      <c r="S6" s="35"/>
    </row>
    <row r="7" spans="1:19" s="36" customFormat="1" ht="13.5" customHeight="1" thickBot="1">
      <c r="A7" s="165"/>
      <c r="B7" s="18" t="s">
        <v>30</v>
      </c>
      <c r="C7" s="40" t="s">
        <v>6</v>
      </c>
      <c r="D7" s="69">
        <f aca="true" t="shared" si="0" ref="D7:R7">IF(D5=0,"",(D6/D5)*1000)</f>
        <v>87569.23076923077</v>
      </c>
      <c r="E7" s="70">
        <f t="shared" si="0"/>
        <v>94745.69301666075</v>
      </c>
      <c r="F7" s="70">
        <f t="shared" si="0"/>
        <v>95678.65980070889</v>
      </c>
      <c r="G7" s="70">
        <f t="shared" si="0"/>
        <v>112834.96034640635</v>
      </c>
      <c r="H7" s="70">
        <f t="shared" si="0"/>
        <v>96987.06568602588</v>
      </c>
      <c r="I7" s="74">
        <f t="shared" si="0"/>
        <v>105163.2268971897</v>
      </c>
      <c r="J7" s="75">
        <f t="shared" si="0"/>
        <v>103987.99207289187</v>
      </c>
      <c r="K7" s="74">
        <f t="shared" si="0"/>
        <v>84973.11610459343</v>
      </c>
      <c r="L7" s="70">
        <f t="shared" si="0"/>
        <v>82791.20879120879</v>
      </c>
      <c r="M7" s="70">
        <f t="shared" si="0"/>
        <v>76575.64837841953</v>
      </c>
      <c r="N7" s="70">
        <f t="shared" si="0"/>
      </c>
      <c r="O7" s="70">
        <f t="shared" si="0"/>
        <v>20134.31279620853</v>
      </c>
      <c r="P7" s="74">
        <f t="shared" si="0"/>
        <v>38704.501190218565</v>
      </c>
      <c r="Q7" s="75">
        <f t="shared" si="0"/>
        <v>66072.83525640078</v>
      </c>
      <c r="R7" s="77">
        <f t="shared" si="0"/>
        <v>93215.8612497429</v>
      </c>
      <c r="S7" s="35"/>
    </row>
    <row r="8" spans="1:19" s="36" customFormat="1" ht="13.5" customHeight="1">
      <c r="A8" s="163" t="s">
        <v>33</v>
      </c>
      <c r="B8" s="37" t="s">
        <v>26</v>
      </c>
      <c r="C8" s="38" t="s">
        <v>4</v>
      </c>
      <c r="D8" s="50">
        <f>'B原料'!D8+'P原料'!D8</f>
        <v>5985</v>
      </c>
      <c r="E8" s="51">
        <f>'B原料'!E8+'P原料'!E8</f>
        <v>0</v>
      </c>
      <c r="F8" s="51">
        <f>'B原料'!F8+'P原料'!F8</f>
        <v>0</v>
      </c>
      <c r="G8" s="51">
        <f>'B原料'!G8+'P原料'!G8</f>
        <v>33559</v>
      </c>
      <c r="H8" s="51">
        <f>'B原料'!H8+'P原料'!H8</f>
        <v>14074</v>
      </c>
      <c r="I8" s="52">
        <f>'B原料'!I8+'P原料'!I8</f>
        <v>0</v>
      </c>
      <c r="J8" s="53">
        <f>SUM(D8:I8)</f>
        <v>53618</v>
      </c>
      <c r="K8" s="52">
        <f>'B原料'!K8+'P原料'!K8</f>
        <v>0</v>
      </c>
      <c r="L8" s="51">
        <f>'B原料'!L8+'P原料'!L8</f>
        <v>0</v>
      </c>
      <c r="M8" s="51">
        <f>'B原料'!M8+'P原料'!M8</f>
        <v>9273</v>
      </c>
      <c r="N8" s="51">
        <f>'B原料'!N8+'P原料'!N8</f>
        <v>0</v>
      </c>
      <c r="O8" s="51">
        <f>'B原料'!O8+'P原料'!O8</f>
        <v>0</v>
      </c>
      <c r="P8" s="52">
        <f>'B原料'!P8+'P原料'!P8</f>
        <v>0</v>
      </c>
      <c r="Q8" s="53">
        <f>SUM(K8:P8)</f>
        <v>9273</v>
      </c>
      <c r="R8" s="54">
        <f>Q8+J8</f>
        <v>62891</v>
      </c>
      <c r="S8" s="35"/>
    </row>
    <row r="9" spans="1:19" s="36" customFormat="1" ht="13.5" customHeight="1">
      <c r="A9" s="164"/>
      <c r="B9" s="37" t="s">
        <v>28</v>
      </c>
      <c r="C9" s="38" t="s">
        <v>5</v>
      </c>
      <c r="D9" s="50">
        <f>'B原料'!D9+'P原料'!D9</f>
        <v>508424</v>
      </c>
      <c r="E9" s="51">
        <f>'B原料'!E9+'P原料'!E9</f>
        <v>0</v>
      </c>
      <c r="F9" s="51">
        <f>'B原料'!F9+'P原料'!F9</f>
        <v>0</v>
      </c>
      <c r="G9" s="51">
        <f>'B原料'!G9+'P原料'!G9</f>
        <v>3564985</v>
      </c>
      <c r="H9" s="51">
        <f>'B原料'!H9+'P原料'!H9</f>
        <v>1647870</v>
      </c>
      <c r="I9" s="52">
        <f>'B原料'!I9+'P原料'!I9</f>
        <v>0</v>
      </c>
      <c r="J9" s="53">
        <f>SUM(D9:I9)</f>
        <v>5721279</v>
      </c>
      <c r="K9" s="58">
        <f>'B原料'!K9+'P原料'!K9</f>
        <v>0</v>
      </c>
      <c r="L9" s="59">
        <f>'B原料'!L9+'P原料'!L9</f>
        <v>0</v>
      </c>
      <c r="M9" s="59">
        <f>'B原料'!M9+'P原料'!M9</f>
        <v>223167</v>
      </c>
      <c r="N9" s="59">
        <f>'B原料'!N9+'P原料'!N9</f>
        <v>0</v>
      </c>
      <c r="O9" s="59">
        <f>'B原料'!O9+'P原料'!O9</f>
        <v>0</v>
      </c>
      <c r="P9" s="58">
        <f>'B原料'!P9+'P原料'!P9</f>
        <v>0</v>
      </c>
      <c r="Q9" s="53">
        <f>SUM(K9:P9)</f>
        <v>223167</v>
      </c>
      <c r="R9" s="54">
        <f>Q9+J9</f>
        <v>5944446</v>
      </c>
      <c r="S9" s="35"/>
    </row>
    <row r="10" spans="1:19" s="36" customFormat="1" ht="13.5" customHeight="1" thickBot="1">
      <c r="A10" s="165"/>
      <c r="B10" s="18" t="s">
        <v>30</v>
      </c>
      <c r="C10" s="40" t="s">
        <v>6</v>
      </c>
      <c r="D10" s="69">
        <f aca="true" t="shared" si="1" ref="D10:R10">IF(D8=0,"",(D9/D8)*1000)</f>
        <v>84949.70760233919</v>
      </c>
      <c r="E10" s="70">
        <f t="shared" si="1"/>
      </c>
      <c r="F10" s="70">
        <f t="shared" si="1"/>
      </c>
      <c r="G10" s="70">
        <f t="shared" si="1"/>
        <v>106230.37039244316</v>
      </c>
      <c r="H10" s="70">
        <f t="shared" si="1"/>
        <v>117086.11624271706</v>
      </c>
      <c r="I10" s="74">
        <f t="shared" si="1"/>
      </c>
      <c r="J10" s="75">
        <f t="shared" si="1"/>
        <v>106704.44626804431</v>
      </c>
      <c r="K10" s="74">
        <f t="shared" si="1"/>
      </c>
      <c r="L10" s="70">
        <f t="shared" si="1"/>
      </c>
      <c r="M10" s="70">
        <f t="shared" si="1"/>
        <v>24066.321578777097</v>
      </c>
      <c r="N10" s="70">
        <f t="shared" si="1"/>
      </c>
      <c r="O10" s="70">
        <f t="shared" si="1"/>
      </c>
      <c r="P10" s="74">
        <f t="shared" si="1"/>
      </c>
      <c r="Q10" s="75">
        <f t="shared" si="1"/>
        <v>24066.321578777097</v>
      </c>
      <c r="R10" s="77">
        <f t="shared" si="1"/>
        <v>94519.8200060422</v>
      </c>
      <c r="S10" s="35"/>
    </row>
    <row r="11" spans="1:19" s="36" customFormat="1" ht="13.5" customHeight="1">
      <c r="A11" s="163" t="s">
        <v>35</v>
      </c>
      <c r="B11" s="37" t="s">
        <v>26</v>
      </c>
      <c r="C11" s="38" t="s">
        <v>4</v>
      </c>
      <c r="D11" s="50">
        <f>'B原料'!D11+'P原料'!D11</f>
        <v>0</v>
      </c>
      <c r="E11" s="51">
        <f>'B原料'!E11+'P原料'!E11</f>
        <v>0</v>
      </c>
      <c r="F11" s="51">
        <f>'B原料'!F11+'P原料'!F11</f>
        <v>0</v>
      </c>
      <c r="G11" s="51">
        <f>'B原料'!G11+'P原料'!G11</f>
        <v>0</v>
      </c>
      <c r="H11" s="51">
        <f>'B原料'!H11+'P原料'!H11</f>
        <v>11514</v>
      </c>
      <c r="I11" s="52">
        <f>'B原料'!I11+'P原料'!I11</f>
        <v>0</v>
      </c>
      <c r="J11" s="53">
        <f>SUM(D11:I11)</f>
        <v>11514</v>
      </c>
      <c r="K11" s="52">
        <f>'B原料'!K11+'P原料'!K11</f>
        <v>4500</v>
      </c>
      <c r="L11" s="51">
        <f>'B原料'!L11+'P原料'!L11</f>
        <v>0</v>
      </c>
      <c r="M11" s="51">
        <f>'B原料'!M11+'P原料'!M11</f>
        <v>0</v>
      </c>
      <c r="N11" s="51">
        <f>'B原料'!N11+'P原料'!N11</f>
        <v>3100</v>
      </c>
      <c r="O11" s="51">
        <f>'B原料'!O11+'P原料'!O11</f>
        <v>0</v>
      </c>
      <c r="P11" s="52">
        <f>'B原料'!P11+'P原料'!P11</f>
        <v>0</v>
      </c>
      <c r="Q11" s="53">
        <f>SUM(K11:P11)</f>
        <v>7600</v>
      </c>
      <c r="R11" s="54">
        <f>Q11+J11</f>
        <v>19114</v>
      </c>
      <c r="S11" s="35"/>
    </row>
    <row r="12" spans="1:19" s="36" customFormat="1" ht="13.5" customHeight="1">
      <c r="A12" s="164"/>
      <c r="B12" s="37" t="s">
        <v>28</v>
      </c>
      <c r="C12" s="38" t="s">
        <v>5</v>
      </c>
      <c r="D12" s="50">
        <f>'B原料'!D12+'P原料'!D12</f>
        <v>0</v>
      </c>
      <c r="E12" s="51">
        <f>'B原料'!E12+'P原料'!E12</f>
        <v>0</v>
      </c>
      <c r="F12" s="51">
        <f>'B原料'!F12+'P原料'!F12</f>
        <v>0</v>
      </c>
      <c r="G12" s="51">
        <f>'B原料'!G12+'P原料'!G12</f>
        <v>0</v>
      </c>
      <c r="H12" s="51">
        <f>'B原料'!H12+'P原料'!H12</f>
        <v>1205953</v>
      </c>
      <c r="I12" s="52">
        <f>'B原料'!I12+'P原料'!I12</f>
        <v>0</v>
      </c>
      <c r="J12" s="53">
        <f>SUM(D12:I12)</f>
        <v>1205953</v>
      </c>
      <c r="K12" s="58">
        <f>'B原料'!K12+'P原料'!K12</f>
        <v>417906</v>
      </c>
      <c r="L12" s="59">
        <f>'B原料'!L12+'P原料'!L12</f>
        <v>0</v>
      </c>
      <c r="M12" s="59">
        <f>'B原料'!M12+'P原料'!M12</f>
        <v>0</v>
      </c>
      <c r="N12" s="59">
        <f>'B原料'!N12+'P原料'!N12</f>
        <v>157810</v>
      </c>
      <c r="O12" s="59">
        <f>'B原料'!O12+'P原料'!O12</f>
        <v>0</v>
      </c>
      <c r="P12" s="58">
        <f>'B原料'!P12+'P原料'!P12</f>
        <v>0</v>
      </c>
      <c r="Q12" s="53">
        <f>SUM(K12:P12)</f>
        <v>575716</v>
      </c>
      <c r="R12" s="54">
        <f>Q12+J12</f>
        <v>1781669</v>
      </c>
      <c r="S12" s="35"/>
    </row>
    <row r="13" spans="1:19" s="36" customFormat="1" ht="13.5" customHeight="1" thickBot="1">
      <c r="A13" s="165"/>
      <c r="B13" s="18" t="s">
        <v>30</v>
      </c>
      <c r="C13" s="40" t="s">
        <v>6</v>
      </c>
      <c r="D13" s="69">
        <f aca="true" t="shared" si="2" ref="D13:R13">IF(D11=0,"",(D12/D11)*1000)</f>
      </c>
      <c r="E13" s="70">
        <f t="shared" si="2"/>
      </c>
      <c r="F13" s="70">
        <f t="shared" si="2"/>
      </c>
      <c r="G13" s="70">
        <f t="shared" si="2"/>
      </c>
      <c r="H13" s="70">
        <f t="shared" si="2"/>
        <v>104737.9711655376</v>
      </c>
      <c r="I13" s="74">
        <f t="shared" si="2"/>
      </c>
      <c r="J13" s="75">
        <f t="shared" si="2"/>
        <v>104737.9711655376</v>
      </c>
      <c r="K13" s="74">
        <f t="shared" si="2"/>
        <v>92868</v>
      </c>
      <c r="L13" s="70">
        <f t="shared" si="2"/>
      </c>
      <c r="M13" s="70">
        <f t="shared" si="2"/>
      </c>
      <c r="N13" s="70">
        <f t="shared" si="2"/>
        <v>50906.45161290323</v>
      </c>
      <c r="O13" s="70">
        <f t="shared" si="2"/>
      </c>
      <c r="P13" s="74">
        <f t="shared" si="2"/>
      </c>
      <c r="Q13" s="75">
        <f t="shared" si="2"/>
        <v>75752.10526315791</v>
      </c>
      <c r="R13" s="77">
        <f t="shared" si="2"/>
        <v>93212.7759757246</v>
      </c>
      <c r="S13" s="35"/>
    </row>
    <row r="14" spans="1:19" s="36" customFormat="1" ht="13.5" customHeight="1">
      <c r="A14" s="163" t="s">
        <v>79</v>
      </c>
      <c r="B14" s="37" t="s">
        <v>26</v>
      </c>
      <c r="C14" s="38" t="s">
        <v>4</v>
      </c>
      <c r="D14" s="50">
        <f>'B原料'!D14+'P原料'!D14</f>
        <v>0</v>
      </c>
      <c r="E14" s="51">
        <f>'B原料'!E14+'P原料'!E14</f>
        <v>7000</v>
      </c>
      <c r="F14" s="51">
        <f>'B原料'!F14+'P原料'!F14</f>
        <v>0</v>
      </c>
      <c r="G14" s="51">
        <f>'B原料'!G14+'P原料'!G14</f>
        <v>0</v>
      </c>
      <c r="H14" s="51">
        <f>'B原料'!H14+'P原料'!H14</f>
        <v>0</v>
      </c>
      <c r="I14" s="52">
        <f>'B原料'!I14+'P原料'!I14</f>
        <v>0</v>
      </c>
      <c r="J14" s="53">
        <f>SUM(D14:I14)</f>
        <v>7000</v>
      </c>
      <c r="K14" s="52">
        <f>'B原料'!K14+'P原料'!K14</f>
        <v>9680</v>
      </c>
      <c r="L14" s="51">
        <f>'B原料'!L14+'P原料'!L14</f>
        <v>0</v>
      </c>
      <c r="M14" s="51">
        <f>'B原料'!M14+'P原料'!M14</f>
        <v>0</v>
      </c>
      <c r="N14" s="51">
        <f>'B原料'!N14+'P原料'!N14</f>
        <v>0</v>
      </c>
      <c r="O14" s="51">
        <f>'B原料'!O14+'P原料'!O14</f>
        <v>0</v>
      </c>
      <c r="P14" s="52">
        <f>'B原料'!P14+'P原料'!P14</f>
        <v>12101</v>
      </c>
      <c r="Q14" s="53">
        <f>SUM(K14:P14)</f>
        <v>21781</v>
      </c>
      <c r="R14" s="54">
        <f>Q14+J14</f>
        <v>28781</v>
      </c>
      <c r="S14" s="35"/>
    </row>
    <row r="15" spans="1:19" s="36" customFormat="1" ht="13.5" customHeight="1">
      <c r="A15" s="164"/>
      <c r="B15" s="37" t="s">
        <v>28</v>
      </c>
      <c r="C15" s="38" t="s">
        <v>5</v>
      </c>
      <c r="D15" s="50">
        <f>'B原料'!D15+'P原料'!D15</f>
        <v>0</v>
      </c>
      <c r="E15" s="55">
        <f>'B原料'!E15+'P原料'!E15</f>
        <v>665063</v>
      </c>
      <c r="F15" s="51">
        <f>'B原料'!F15+'P原料'!F15</f>
        <v>0</v>
      </c>
      <c r="G15" s="51">
        <f>'B原料'!G15+'P原料'!G15</f>
        <v>0</v>
      </c>
      <c r="H15" s="51">
        <f>'B原料'!H15+'P原料'!H15</f>
        <v>0</v>
      </c>
      <c r="I15" s="52">
        <f>'B原料'!I15+'P原料'!I15</f>
        <v>0</v>
      </c>
      <c r="J15" s="57">
        <f>SUM(D15:I15)</f>
        <v>665063</v>
      </c>
      <c r="K15" s="68">
        <f>'B原料'!K15+'P原料'!K15</f>
        <v>706639</v>
      </c>
      <c r="L15" s="59">
        <f>'B原料'!L15+'P原料'!L15</f>
        <v>0</v>
      </c>
      <c r="M15" s="59">
        <f>'B原料'!M15+'P原料'!M15</f>
        <v>0</v>
      </c>
      <c r="N15" s="59">
        <f>'B原料'!N15+'P原料'!N15</f>
        <v>0</v>
      </c>
      <c r="O15" s="59">
        <f>'B原料'!O15+'P原料'!O15</f>
        <v>0</v>
      </c>
      <c r="P15" s="58">
        <f>'B原料'!P15+'P原料'!P15</f>
        <v>584001</v>
      </c>
      <c r="Q15" s="57">
        <f>SUM(K15:P15)</f>
        <v>1290640</v>
      </c>
      <c r="R15" s="60">
        <f>Q15+J15</f>
        <v>1955703</v>
      </c>
      <c r="S15" s="35"/>
    </row>
    <row r="16" spans="1:19" s="36" customFormat="1" ht="13.5" customHeight="1" thickBot="1">
      <c r="A16" s="165"/>
      <c r="B16" s="18" t="s">
        <v>30</v>
      </c>
      <c r="C16" s="40" t="s">
        <v>6</v>
      </c>
      <c r="D16" s="69">
        <f aca="true" t="shared" si="3" ref="D16:R16">IF(D14=0,"",(D15/D14)*1000)</f>
      </c>
      <c r="E16" s="71">
        <f t="shared" si="3"/>
        <v>95009</v>
      </c>
      <c r="F16" s="70">
        <f t="shared" si="3"/>
      </c>
      <c r="G16" s="70">
        <f t="shared" si="3"/>
      </c>
      <c r="H16" s="70">
        <f t="shared" si="3"/>
      </c>
      <c r="I16" s="74">
        <f t="shared" si="3"/>
      </c>
      <c r="J16" s="73">
        <f t="shared" si="3"/>
        <v>95009</v>
      </c>
      <c r="K16" s="72">
        <f t="shared" si="3"/>
        <v>72999.89669421488</v>
      </c>
      <c r="L16" s="70">
        <f t="shared" si="3"/>
      </c>
      <c r="M16" s="70">
        <f t="shared" si="3"/>
      </c>
      <c r="N16" s="70">
        <f t="shared" si="3"/>
      </c>
      <c r="O16" s="70">
        <f t="shared" si="3"/>
      </c>
      <c r="P16" s="74">
        <f t="shared" si="3"/>
        <v>48260.556978762084</v>
      </c>
      <c r="Q16" s="73">
        <f t="shared" si="3"/>
        <v>59255.31426472614</v>
      </c>
      <c r="R16" s="76">
        <f t="shared" si="3"/>
        <v>67951.18307216566</v>
      </c>
      <c r="S16" s="35"/>
    </row>
    <row r="17" spans="1:19" s="36" customFormat="1" ht="13.5" customHeight="1">
      <c r="A17" s="163" t="s">
        <v>37</v>
      </c>
      <c r="B17" s="37" t="s">
        <v>26</v>
      </c>
      <c r="C17" s="38" t="s">
        <v>4</v>
      </c>
      <c r="D17" s="50">
        <f>'B原料'!D17+'P原料'!D17</f>
        <v>46941</v>
      </c>
      <c r="E17" s="51">
        <f>'B原料'!E17+'P原料'!E17</f>
        <v>47619</v>
      </c>
      <c r="F17" s="51">
        <f>'B原料'!F17+'P原料'!F17</f>
        <v>30911</v>
      </c>
      <c r="G17" s="51">
        <f>'B原料'!G17+'P原料'!G17</f>
        <v>16689</v>
      </c>
      <c r="H17" s="51">
        <f>'B原料'!H17+'P原料'!H17</f>
        <v>16763</v>
      </c>
      <c r="I17" s="52">
        <f>'B原料'!I17+'P原料'!I17</f>
        <v>18082</v>
      </c>
      <c r="J17" s="53">
        <f>SUM(D17:I17)</f>
        <v>177005</v>
      </c>
      <c r="K17" s="52">
        <f>'B原料'!K17+'P原料'!K17</f>
        <v>36501</v>
      </c>
      <c r="L17" s="51">
        <f>'B原料'!L17+'P原料'!L17</f>
        <v>10237</v>
      </c>
      <c r="M17" s="51">
        <f>'B原料'!M17+'P原料'!M17</f>
        <v>10998</v>
      </c>
      <c r="N17" s="51">
        <f>'B原料'!N17+'P原料'!N17</f>
        <v>7424</v>
      </c>
      <c r="O17" s="51">
        <f>'B原料'!O17+'P原料'!O17</f>
        <v>0</v>
      </c>
      <c r="P17" s="52">
        <f>'B原料'!P17+'P原料'!P17</f>
        <v>4000</v>
      </c>
      <c r="Q17" s="53">
        <f>SUM(K17:P17)</f>
        <v>69160</v>
      </c>
      <c r="R17" s="54">
        <f>Q17+J17</f>
        <v>246165</v>
      </c>
      <c r="S17" s="35"/>
    </row>
    <row r="18" spans="1:19" s="36" customFormat="1" ht="13.5" customHeight="1">
      <c r="A18" s="164"/>
      <c r="B18" s="37" t="s">
        <v>28</v>
      </c>
      <c r="C18" s="38" t="s">
        <v>5</v>
      </c>
      <c r="D18" s="50">
        <f>'B原料'!D18+'P原料'!D18</f>
        <v>4164552</v>
      </c>
      <c r="E18" s="55">
        <f>'B原料'!E18+'P原料'!E18</f>
        <v>4381289</v>
      </c>
      <c r="F18" s="51">
        <f>'B原料'!F18+'P原料'!F18</f>
        <v>3102856</v>
      </c>
      <c r="G18" s="51">
        <f>'B原料'!G18+'P原料'!G18</f>
        <v>1787535</v>
      </c>
      <c r="H18" s="51">
        <f>'B原料'!H18+'P原料'!H18</f>
        <v>1920055</v>
      </c>
      <c r="I18" s="52">
        <f>'B原料'!I18+'P原料'!I18</f>
        <v>1818530</v>
      </c>
      <c r="J18" s="57">
        <f>SUM(D18:I18)</f>
        <v>17174817</v>
      </c>
      <c r="K18" s="58">
        <f>'B原料'!K18+'P原料'!K18</f>
        <v>3481600</v>
      </c>
      <c r="L18" s="59">
        <f>'B原料'!L18+'P原料'!L18</f>
        <v>472037</v>
      </c>
      <c r="M18" s="59">
        <f>'B原料'!M18+'P原料'!M18</f>
        <v>253220</v>
      </c>
      <c r="N18" s="59">
        <f>'B原料'!N18+'P原料'!N18</f>
        <v>558709</v>
      </c>
      <c r="O18" s="59">
        <f>'B原料'!O18+'P原料'!O18</f>
        <v>0</v>
      </c>
      <c r="P18" s="58">
        <f>'B原料'!P18+'P原料'!P18</f>
        <v>205433</v>
      </c>
      <c r="Q18" s="53">
        <f>SUM(K18:P18)</f>
        <v>4970999</v>
      </c>
      <c r="R18" s="60">
        <f>Q18+J18</f>
        <v>22145816</v>
      </c>
      <c r="S18" s="35"/>
    </row>
    <row r="19" spans="1:19" s="36" customFormat="1" ht="13.5" customHeight="1" thickBot="1">
      <c r="A19" s="165"/>
      <c r="B19" s="18" t="s">
        <v>30</v>
      </c>
      <c r="C19" s="40" t="s">
        <v>6</v>
      </c>
      <c r="D19" s="69">
        <f aca="true" t="shared" si="4" ref="D19:R19">IF(D17=0,"",(D18/D17)*1000)</f>
        <v>88718.85984533776</v>
      </c>
      <c r="E19" s="71">
        <f t="shared" si="4"/>
        <v>92007.161007161</v>
      </c>
      <c r="F19" s="70">
        <f t="shared" si="4"/>
        <v>100380.31768626055</v>
      </c>
      <c r="G19" s="70">
        <f t="shared" si="4"/>
        <v>107108.57451015638</v>
      </c>
      <c r="H19" s="70">
        <f t="shared" si="4"/>
        <v>114541.25156594881</v>
      </c>
      <c r="I19" s="74">
        <f t="shared" si="4"/>
        <v>100571.28636212807</v>
      </c>
      <c r="J19" s="73">
        <f t="shared" si="4"/>
        <v>97030.1234428406</v>
      </c>
      <c r="K19" s="74">
        <f t="shared" si="4"/>
        <v>95383.68811813375</v>
      </c>
      <c r="L19" s="70">
        <f t="shared" si="4"/>
        <v>46110.87232587672</v>
      </c>
      <c r="M19" s="70">
        <f t="shared" si="4"/>
        <v>23024.186215675578</v>
      </c>
      <c r="N19" s="70">
        <f t="shared" si="4"/>
        <v>75257.13900862068</v>
      </c>
      <c r="O19" s="70">
        <f t="shared" si="4"/>
      </c>
      <c r="P19" s="74">
        <f t="shared" si="4"/>
        <v>51358.25</v>
      </c>
      <c r="Q19" s="75">
        <f t="shared" si="4"/>
        <v>71876.79294389821</v>
      </c>
      <c r="R19" s="76">
        <f t="shared" si="4"/>
        <v>89963.30103792173</v>
      </c>
      <c r="S19" s="35"/>
    </row>
    <row r="20" spans="1:19" s="36" customFormat="1" ht="13.5" customHeight="1">
      <c r="A20" s="166" t="s">
        <v>39</v>
      </c>
      <c r="B20" s="37" t="s">
        <v>26</v>
      </c>
      <c r="C20" s="38" t="s">
        <v>4</v>
      </c>
      <c r="D20" s="50">
        <f>'B原料'!D20+'P原料'!D20</f>
        <v>53631</v>
      </c>
      <c r="E20" s="51">
        <f>'B原料'!E20+'P原料'!E20</f>
        <v>32360</v>
      </c>
      <c r="F20" s="51">
        <f>'B原料'!F20+'P原料'!F20</f>
        <v>32740</v>
      </c>
      <c r="G20" s="51">
        <f>'B原料'!G20+'P原料'!G20</f>
        <v>28446</v>
      </c>
      <c r="H20" s="51">
        <f>'B原料'!H20+'P原料'!H20</f>
        <v>19641</v>
      </c>
      <c r="I20" s="52">
        <f>'B原料'!I20+'P原料'!I20</f>
        <v>51310</v>
      </c>
      <c r="J20" s="53">
        <f>SUM(D20:I20)</f>
        <v>218128</v>
      </c>
      <c r="K20" s="52">
        <f>'B原料'!K20+'P原料'!K20</f>
        <v>46968</v>
      </c>
      <c r="L20" s="51">
        <f>'B原料'!L20+'P原料'!L20</f>
        <v>6000</v>
      </c>
      <c r="M20" s="51">
        <f>'B原料'!M20+'P原料'!M20</f>
        <v>0</v>
      </c>
      <c r="N20" s="51">
        <f>'B原料'!N20+'P原料'!N20</f>
        <v>19675</v>
      </c>
      <c r="O20" s="51">
        <f>'B原料'!O20+'P原料'!O20</f>
        <v>0</v>
      </c>
      <c r="P20" s="52">
        <f>'B原料'!P20+'P原料'!P20</f>
        <v>10582</v>
      </c>
      <c r="Q20" s="53">
        <f>SUM(K20:P20)</f>
        <v>83225</v>
      </c>
      <c r="R20" s="54">
        <f>Q20+J20</f>
        <v>301353</v>
      </c>
      <c r="S20" s="35"/>
    </row>
    <row r="21" spans="1:19" s="36" customFormat="1" ht="13.5" customHeight="1">
      <c r="A21" s="167"/>
      <c r="B21" s="37" t="s">
        <v>28</v>
      </c>
      <c r="C21" s="38" t="s">
        <v>5</v>
      </c>
      <c r="D21" s="50">
        <f>'B原料'!D21+'P原料'!D21</f>
        <v>4601022</v>
      </c>
      <c r="E21" s="51">
        <f>'B原料'!E21+'P原料'!E21</f>
        <v>2958609</v>
      </c>
      <c r="F21" s="51">
        <f>'B原料'!F21+'P原料'!F21</f>
        <v>3406049</v>
      </c>
      <c r="G21" s="51">
        <f>'B原料'!G21+'P原料'!G21</f>
        <v>3234470</v>
      </c>
      <c r="H21" s="51">
        <f>'B原料'!H21+'P原料'!H21</f>
        <v>2029787</v>
      </c>
      <c r="I21" s="52">
        <f>'B原料'!I21+'P原料'!I21</f>
        <v>5306697</v>
      </c>
      <c r="J21" s="53">
        <f>SUM(D21:I21)</f>
        <v>21536634</v>
      </c>
      <c r="K21" s="58">
        <f>'B原料'!K21+'P原料'!K21</f>
        <v>4382921</v>
      </c>
      <c r="L21" s="59">
        <f>'B原料'!L21+'P原料'!L21</f>
        <v>512508</v>
      </c>
      <c r="M21" s="59">
        <f>'B原料'!M21+'P原料'!M21</f>
        <v>0</v>
      </c>
      <c r="N21" s="59">
        <f>'B原料'!N21+'P原料'!N21</f>
        <v>451822</v>
      </c>
      <c r="O21" s="59">
        <f>'B原料'!O21+'P原料'!O21</f>
        <v>0</v>
      </c>
      <c r="P21" s="58">
        <f>'B原料'!P21+'P原料'!P21</f>
        <v>458071</v>
      </c>
      <c r="Q21" s="53">
        <f>SUM(K21:P21)</f>
        <v>5805322</v>
      </c>
      <c r="R21" s="54">
        <f>Q21+J21</f>
        <v>27341956</v>
      </c>
      <c r="S21" s="35"/>
    </row>
    <row r="22" spans="1:19" s="36" customFormat="1" ht="13.5" customHeight="1" thickBot="1">
      <c r="A22" s="168"/>
      <c r="B22" s="18" t="s">
        <v>30</v>
      </c>
      <c r="C22" s="40" t="s">
        <v>6</v>
      </c>
      <c r="D22" s="69">
        <f aca="true" t="shared" si="5" ref="D22:R22">IF(D20=0,"",(D21/D20)*1000)</f>
        <v>85790.34513620853</v>
      </c>
      <c r="E22" s="70">
        <f t="shared" si="5"/>
        <v>91427.96662546354</v>
      </c>
      <c r="F22" s="70">
        <f t="shared" si="5"/>
        <v>104033.26206475259</v>
      </c>
      <c r="G22" s="70">
        <f t="shared" si="5"/>
        <v>113705.61766153414</v>
      </c>
      <c r="H22" s="70">
        <f t="shared" si="5"/>
        <v>103344.38165062878</v>
      </c>
      <c r="I22" s="74">
        <f t="shared" si="5"/>
        <v>103424.22529721301</v>
      </c>
      <c r="J22" s="75">
        <f t="shared" si="5"/>
        <v>98733.92686862759</v>
      </c>
      <c r="K22" s="74">
        <f t="shared" si="5"/>
        <v>93317.17339465168</v>
      </c>
      <c r="L22" s="70">
        <f t="shared" si="5"/>
        <v>85418</v>
      </c>
      <c r="M22" s="70">
        <f t="shared" si="5"/>
      </c>
      <c r="N22" s="70">
        <f t="shared" si="5"/>
        <v>22964.269377382465</v>
      </c>
      <c r="O22" s="70">
        <f t="shared" si="5"/>
      </c>
      <c r="P22" s="74">
        <f t="shared" si="5"/>
        <v>43287.75278775279</v>
      </c>
      <c r="Q22" s="75">
        <f t="shared" si="5"/>
        <v>69754.54490838089</v>
      </c>
      <c r="R22" s="77">
        <f t="shared" si="5"/>
        <v>90730.65806545812</v>
      </c>
      <c r="S22" s="35"/>
    </row>
    <row r="23" spans="1:19" s="36" customFormat="1" ht="13.5" customHeight="1">
      <c r="A23" s="163" t="s">
        <v>40</v>
      </c>
      <c r="B23" s="37" t="s">
        <v>26</v>
      </c>
      <c r="C23" s="38" t="s">
        <v>4</v>
      </c>
      <c r="D23" s="50">
        <f>'B原料'!D23+'P原料'!D23</f>
        <v>15380</v>
      </c>
      <c r="E23" s="51">
        <f>'B原料'!E23+'P原料'!E23</f>
        <v>33646</v>
      </c>
      <c r="F23" s="51">
        <f>'B原料'!F23+'P原料'!F23</f>
        <v>0</v>
      </c>
      <c r="G23" s="51">
        <f>'B原料'!G23+'P原料'!G23</f>
        <v>20215</v>
      </c>
      <c r="H23" s="51">
        <f>'B原料'!H23+'P原料'!H23</f>
        <v>35450</v>
      </c>
      <c r="I23" s="52">
        <f>'B原料'!I23+'P原料'!I23</f>
        <v>9458</v>
      </c>
      <c r="J23" s="53">
        <f>SUM(D23:I23)</f>
        <v>114149</v>
      </c>
      <c r="K23" s="52">
        <f>'B原料'!K23+'P原料'!K23</f>
        <v>8998</v>
      </c>
      <c r="L23" s="51">
        <f>'B原料'!L23+'P原料'!L23</f>
        <v>0</v>
      </c>
      <c r="M23" s="51">
        <f>'B原料'!M23+'P原料'!M23</f>
        <v>0</v>
      </c>
      <c r="N23" s="51">
        <f>'B原料'!N23+'P原料'!N23</f>
        <v>0</v>
      </c>
      <c r="O23" s="51">
        <f>'B原料'!O23+'P原料'!O23</f>
        <v>0</v>
      </c>
      <c r="P23" s="52">
        <f>'B原料'!P23+'P原料'!P23</f>
        <v>0</v>
      </c>
      <c r="Q23" s="53">
        <f>SUM(K23:P23)</f>
        <v>8998</v>
      </c>
      <c r="R23" s="54">
        <f>Q23+J23</f>
        <v>123147</v>
      </c>
      <c r="S23" s="35"/>
    </row>
    <row r="24" spans="1:19" s="36" customFormat="1" ht="13.5" customHeight="1">
      <c r="A24" s="164"/>
      <c r="B24" s="37" t="s">
        <v>28</v>
      </c>
      <c r="C24" s="38" t="s">
        <v>5</v>
      </c>
      <c r="D24" s="140">
        <f>'B原料'!D24+'P原料'!D24</f>
        <v>1333423</v>
      </c>
      <c r="E24" s="51">
        <f>'B原料'!E24+'P原料'!E24</f>
        <v>3006080</v>
      </c>
      <c r="F24" s="51">
        <f>'B原料'!F24+'P原料'!F24</f>
        <v>0</v>
      </c>
      <c r="G24" s="51">
        <f>'B原料'!G24+'P原料'!G24</f>
        <v>2023669</v>
      </c>
      <c r="H24" s="51">
        <f>'B原料'!H24+'P原料'!H24</f>
        <v>3743226</v>
      </c>
      <c r="I24" s="52">
        <f>'B原料'!I24+'P原料'!I24</f>
        <v>944125</v>
      </c>
      <c r="J24" s="57">
        <f>SUM(D24:I24)</f>
        <v>11050523</v>
      </c>
      <c r="K24" s="58">
        <f>'B原料'!K24+'P原料'!K24</f>
        <v>856785</v>
      </c>
      <c r="L24" s="59">
        <f>'B原料'!L24+'P原料'!L24</f>
        <v>0</v>
      </c>
      <c r="M24" s="59">
        <f>'B原料'!M24+'P原料'!M24</f>
        <v>0</v>
      </c>
      <c r="N24" s="59">
        <f>'B原料'!N24+'P原料'!N24</f>
        <v>0</v>
      </c>
      <c r="O24" s="59">
        <f>'B原料'!O24+'P原料'!O24</f>
        <v>0</v>
      </c>
      <c r="P24" s="58">
        <f>'B原料'!P24+'P原料'!P24</f>
        <v>0</v>
      </c>
      <c r="Q24" s="53">
        <f>SUM(K24:P24)</f>
        <v>856785</v>
      </c>
      <c r="R24" s="60">
        <f>Q24+J24</f>
        <v>11907308</v>
      </c>
      <c r="S24" s="35"/>
    </row>
    <row r="25" spans="1:19" s="36" customFormat="1" ht="13.5" customHeight="1" thickBot="1">
      <c r="A25" s="165"/>
      <c r="B25" s="18" t="s">
        <v>30</v>
      </c>
      <c r="C25" s="40" t="s">
        <v>6</v>
      </c>
      <c r="D25" s="141">
        <f aca="true" t="shared" si="6" ref="D25:R25">IF(D23=0,"",(D24/D23)*1000)</f>
        <v>86698.5045513654</v>
      </c>
      <c r="E25" s="70">
        <f t="shared" si="6"/>
        <v>89344.34999702788</v>
      </c>
      <c r="F25" s="70">
        <f t="shared" si="6"/>
      </c>
      <c r="G25" s="70">
        <f t="shared" si="6"/>
        <v>100107.29656195895</v>
      </c>
      <c r="H25" s="70">
        <f t="shared" si="6"/>
        <v>105591.70662905501</v>
      </c>
      <c r="I25" s="74">
        <f t="shared" si="6"/>
        <v>99822.90124762106</v>
      </c>
      <c r="J25" s="73">
        <f t="shared" si="6"/>
        <v>96807.88267965554</v>
      </c>
      <c r="K25" s="74">
        <f t="shared" si="6"/>
        <v>95219.49322071573</v>
      </c>
      <c r="L25" s="70">
        <f t="shared" si="6"/>
      </c>
      <c r="M25" s="70">
        <f t="shared" si="6"/>
      </c>
      <c r="N25" s="70">
        <f t="shared" si="6"/>
      </c>
      <c r="O25" s="70">
        <f t="shared" si="6"/>
      </c>
      <c r="P25" s="74">
        <f t="shared" si="6"/>
      </c>
      <c r="Q25" s="75">
        <f t="shared" si="6"/>
        <v>95219.49322071573</v>
      </c>
      <c r="R25" s="76">
        <f t="shared" si="6"/>
        <v>96691.82359294177</v>
      </c>
      <c r="S25" s="35"/>
    </row>
    <row r="26" spans="1:19" s="36" customFormat="1" ht="13.5" customHeight="1">
      <c r="A26" s="163" t="s">
        <v>42</v>
      </c>
      <c r="B26" s="37" t="s">
        <v>26</v>
      </c>
      <c r="C26" s="38" t="s">
        <v>4</v>
      </c>
      <c r="D26" s="50">
        <f>'B原料'!D26+'P原料'!D26</f>
        <v>0</v>
      </c>
      <c r="E26" s="51">
        <f>'B原料'!E26+'P原料'!E26</f>
        <v>0</v>
      </c>
      <c r="F26" s="51">
        <f>'B原料'!F26+'P原料'!F26</f>
        <v>0</v>
      </c>
      <c r="G26" s="51">
        <f>'B原料'!G26+'P原料'!G26</f>
        <v>0</v>
      </c>
      <c r="H26" s="51">
        <f>'B原料'!H26+'P原料'!H26</f>
        <v>0</v>
      </c>
      <c r="I26" s="52">
        <f>'B原料'!I26+'P原料'!I26</f>
        <v>0</v>
      </c>
      <c r="J26" s="53">
        <f>SUM(D26:I26)</f>
        <v>0</v>
      </c>
      <c r="K26" s="52">
        <f>'B原料'!K26+'P原料'!K26</f>
        <v>0</v>
      </c>
      <c r="L26" s="51">
        <f>'B原料'!L26+'P原料'!L26</f>
        <v>0</v>
      </c>
      <c r="M26" s="51">
        <f>'B原料'!M26+'P原料'!M26</f>
        <v>0</v>
      </c>
      <c r="N26" s="51">
        <f>'B原料'!N26+'P原料'!N26</f>
        <v>0</v>
      </c>
      <c r="O26" s="51">
        <f>'B原料'!O26+'P原料'!O26</f>
        <v>0</v>
      </c>
      <c r="P26" s="52">
        <f>'B原料'!P26+'P原料'!P26</f>
        <v>0</v>
      </c>
      <c r="Q26" s="53">
        <f>SUM(K26:P26)</f>
        <v>0</v>
      </c>
      <c r="R26" s="54">
        <f>Q26+J26</f>
        <v>0</v>
      </c>
      <c r="S26" s="35"/>
    </row>
    <row r="27" spans="1:19" s="36" customFormat="1" ht="13.5" customHeight="1">
      <c r="A27" s="164"/>
      <c r="B27" s="37" t="s">
        <v>28</v>
      </c>
      <c r="C27" s="38" t="s">
        <v>5</v>
      </c>
      <c r="D27" s="50">
        <f>'B原料'!D27+'P原料'!D27</f>
        <v>0</v>
      </c>
      <c r="E27" s="51">
        <f>'B原料'!E27+'P原料'!E27</f>
        <v>0</v>
      </c>
      <c r="F27" s="51">
        <f>'B原料'!F27+'P原料'!F27</f>
        <v>0</v>
      </c>
      <c r="G27" s="51">
        <f>'B原料'!G27+'P原料'!G27</f>
        <v>0</v>
      </c>
      <c r="H27" s="51">
        <f>'B原料'!H27+'P原料'!H27</f>
        <v>0</v>
      </c>
      <c r="I27" s="52">
        <f>'B原料'!I27+'P原料'!I27</f>
        <v>0</v>
      </c>
      <c r="J27" s="53">
        <f>SUM(D27:I27)</f>
        <v>0</v>
      </c>
      <c r="K27" s="58">
        <f>'B原料'!K27+'P原料'!K27</f>
        <v>0</v>
      </c>
      <c r="L27" s="59">
        <f>'B原料'!L27+'P原料'!L27</f>
        <v>0</v>
      </c>
      <c r="M27" s="59">
        <f>'B原料'!M27+'P原料'!M27</f>
        <v>0</v>
      </c>
      <c r="N27" s="59">
        <f>'B原料'!N27+'P原料'!N27</f>
        <v>0</v>
      </c>
      <c r="O27" s="59">
        <f>'B原料'!O27+'P原料'!O27</f>
        <v>0</v>
      </c>
      <c r="P27" s="58">
        <f>'B原料'!P27+'P原料'!P27</f>
        <v>0</v>
      </c>
      <c r="Q27" s="53">
        <f>SUM(K27:P27)</f>
        <v>0</v>
      </c>
      <c r="R27" s="54">
        <f>Q27+J27</f>
        <v>0</v>
      </c>
      <c r="S27" s="35"/>
    </row>
    <row r="28" spans="1:19" s="36" customFormat="1" ht="13.5" customHeight="1" thickBot="1">
      <c r="A28" s="165"/>
      <c r="B28" s="18" t="s">
        <v>30</v>
      </c>
      <c r="C28" s="40" t="s">
        <v>6</v>
      </c>
      <c r="D28" s="69">
        <f aca="true" t="shared" si="7" ref="D28:R28">IF(D26=0,"",(D27/D26)*1000)</f>
      </c>
      <c r="E28" s="70">
        <f t="shared" si="7"/>
      </c>
      <c r="F28" s="70">
        <f t="shared" si="7"/>
      </c>
      <c r="G28" s="70">
        <f t="shared" si="7"/>
      </c>
      <c r="H28" s="70">
        <f t="shared" si="7"/>
      </c>
      <c r="I28" s="74">
        <f t="shared" si="7"/>
      </c>
      <c r="J28" s="75">
        <f t="shared" si="7"/>
      </c>
      <c r="K28" s="74">
        <f t="shared" si="7"/>
      </c>
      <c r="L28" s="70">
        <f t="shared" si="7"/>
      </c>
      <c r="M28" s="70">
        <f t="shared" si="7"/>
      </c>
      <c r="N28" s="70">
        <f t="shared" si="7"/>
      </c>
      <c r="O28" s="70">
        <f t="shared" si="7"/>
      </c>
      <c r="P28" s="74">
        <f t="shared" si="7"/>
      </c>
      <c r="Q28" s="75">
        <f t="shared" si="7"/>
      </c>
      <c r="R28" s="77">
        <f t="shared" si="7"/>
      </c>
      <c r="S28" s="35"/>
    </row>
    <row r="29" spans="1:19" s="36" customFormat="1" ht="13.5" customHeight="1">
      <c r="A29" s="163" t="s">
        <v>44</v>
      </c>
      <c r="B29" s="37" t="s">
        <v>26</v>
      </c>
      <c r="C29" s="38" t="s">
        <v>4</v>
      </c>
      <c r="D29" s="50">
        <f>'B原料'!D29+'P原料'!D29</f>
        <v>0</v>
      </c>
      <c r="E29" s="51">
        <f>'B原料'!E29+'P原料'!E29</f>
        <v>0</v>
      </c>
      <c r="F29" s="51">
        <f>'B原料'!F29+'P原料'!F29</f>
        <v>0</v>
      </c>
      <c r="G29" s="51">
        <f>'B原料'!G29+'P原料'!G29</f>
        <v>0</v>
      </c>
      <c r="H29" s="51">
        <f>'B原料'!H29+'P原料'!H29</f>
        <v>0</v>
      </c>
      <c r="I29" s="52">
        <f>'B原料'!I29+'P原料'!I29</f>
        <v>0</v>
      </c>
      <c r="J29" s="53">
        <f>SUM(D29:I29)</f>
        <v>0</v>
      </c>
      <c r="K29" s="52">
        <f>'B原料'!K29+'P原料'!K29</f>
        <v>0</v>
      </c>
      <c r="L29" s="51">
        <f>'B原料'!L29+'P原料'!L29</f>
        <v>0</v>
      </c>
      <c r="M29" s="51">
        <f>'B原料'!M29+'P原料'!M29</f>
        <v>0</v>
      </c>
      <c r="N29" s="51">
        <f>'B原料'!N29+'P原料'!N29</f>
        <v>0</v>
      </c>
      <c r="O29" s="51">
        <f>'B原料'!O29+'P原料'!O29</f>
        <v>0</v>
      </c>
      <c r="P29" s="52">
        <f>'B原料'!P29+'P原料'!P29</f>
        <v>0</v>
      </c>
      <c r="Q29" s="53">
        <f>SUM(K29:P29)</f>
        <v>0</v>
      </c>
      <c r="R29" s="54">
        <f>Q29+J29</f>
        <v>0</v>
      </c>
      <c r="S29" s="35"/>
    </row>
    <row r="30" spans="1:19" s="36" customFormat="1" ht="13.5" customHeight="1">
      <c r="A30" s="164"/>
      <c r="B30" s="37" t="s">
        <v>28</v>
      </c>
      <c r="C30" s="38" t="s">
        <v>5</v>
      </c>
      <c r="D30" s="50">
        <f>'B原料'!D30+'P原料'!D30</f>
        <v>0</v>
      </c>
      <c r="E30" s="51">
        <f>'B原料'!E30+'P原料'!E30</f>
        <v>0</v>
      </c>
      <c r="F30" s="51">
        <f>'B原料'!F30+'P原料'!F30</f>
        <v>0</v>
      </c>
      <c r="G30" s="51">
        <f>'B原料'!G30+'P原料'!G30</f>
        <v>0</v>
      </c>
      <c r="H30" s="51">
        <f>'B原料'!H30+'P原料'!H30</f>
        <v>0</v>
      </c>
      <c r="I30" s="52">
        <f>'B原料'!I30+'P原料'!I30</f>
        <v>0</v>
      </c>
      <c r="J30" s="53">
        <f>SUM(D30:I30)</f>
        <v>0</v>
      </c>
      <c r="K30" s="58">
        <f>'B原料'!K30+'P原料'!K30</f>
        <v>0</v>
      </c>
      <c r="L30" s="59">
        <f>'B原料'!L30+'P原料'!L30</f>
        <v>0</v>
      </c>
      <c r="M30" s="59">
        <f>'B原料'!M30+'P原料'!M30</f>
        <v>0</v>
      </c>
      <c r="N30" s="59">
        <f>'B原料'!N30+'P原料'!N30</f>
        <v>0</v>
      </c>
      <c r="O30" s="59">
        <f>'B原料'!O30+'P原料'!O30</f>
        <v>0</v>
      </c>
      <c r="P30" s="58">
        <f>'B原料'!P30+'P原料'!P30</f>
        <v>0</v>
      </c>
      <c r="Q30" s="53">
        <f>SUM(K30:P30)</f>
        <v>0</v>
      </c>
      <c r="R30" s="54">
        <f>Q30+J30</f>
        <v>0</v>
      </c>
      <c r="S30" s="35"/>
    </row>
    <row r="31" spans="1:19" s="36" customFormat="1" ht="13.5" customHeight="1" thickBot="1">
      <c r="A31" s="165"/>
      <c r="B31" s="18" t="s">
        <v>30</v>
      </c>
      <c r="C31" s="40" t="s">
        <v>6</v>
      </c>
      <c r="D31" s="69">
        <f aca="true" t="shared" si="8" ref="D31:R31">IF(D29=0,"",(D30/D29)*1000)</f>
      </c>
      <c r="E31" s="70">
        <f t="shared" si="8"/>
      </c>
      <c r="F31" s="70">
        <f t="shared" si="8"/>
      </c>
      <c r="G31" s="70">
        <f t="shared" si="8"/>
      </c>
      <c r="H31" s="70">
        <f t="shared" si="8"/>
      </c>
      <c r="I31" s="74">
        <f t="shared" si="8"/>
      </c>
      <c r="J31" s="75">
        <f t="shared" si="8"/>
      </c>
      <c r="K31" s="74">
        <f t="shared" si="8"/>
      </c>
      <c r="L31" s="70">
        <f t="shared" si="8"/>
      </c>
      <c r="M31" s="70">
        <f t="shared" si="8"/>
      </c>
      <c r="N31" s="70">
        <f t="shared" si="8"/>
      </c>
      <c r="O31" s="70">
        <f t="shared" si="8"/>
      </c>
      <c r="P31" s="74">
        <f t="shared" si="8"/>
      </c>
      <c r="Q31" s="75">
        <f t="shared" si="8"/>
      </c>
      <c r="R31" s="77">
        <f t="shared" si="8"/>
      </c>
      <c r="S31" s="35"/>
    </row>
    <row r="32" spans="1:19" s="36" customFormat="1" ht="13.5" customHeight="1">
      <c r="A32" s="163" t="s">
        <v>46</v>
      </c>
      <c r="B32" s="37" t="s">
        <v>26</v>
      </c>
      <c r="C32" s="38" t="s">
        <v>4</v>
      </c>
      <c r="D32" s="50">
        <f>'B原料'!D32+'P原料'!D32</f>
        <v>0</v>
      </c>
      <c r="E32" s="51">
        <f>'B原料'!E32+'P原料'!E32</f>
        <v>0</v>
      </c>
      <c r="F32" s="51">
        <f>'B原料'!F32+'P原料'!F32</f>
        <v>0</v>
      </c>
      <c r="G32" s="51">
        <f>'B原料'!G32+'P原料'!G32</f>
        <v>0</v>
      </c>
      <c r="H32" s="51">
        <f>'B原料'!H32+'P原料'!H32</f>
        <v>0</v>
      </c>
      <c r="I32" s="52">
        <f>'B原料'!I32+'P原料'!I32</f>
        <v>0</v>
      </c>
      <c r="J32" s="53">
        <f>SUM(D32:I32)</f>
        <v>0</v>
      </c>
      <c r="K32" s="52">
        <f>'B原料'!K32+'P原料'!K32</f>
        <v>0</v>
      </c>
      <c r="L32" s="51">
        <f>'B原料'!L32+'P原料'!L32</f>
        <v>0</v>
      </c>
      <c r="M32" s="51">
        <f>'B原料'!M32+'P原料'!M32</f>
        <v>0</v>
      </c>
      <c r="N32" s="51">
        <f>'B原料'!N32+'P原料'!N32</f>
        <v>0</v>
      </c>
      <c r="O32" s="51">
        <f>'B原料'!O32+'P原料'!O32</f>
        <v>0</v>
      </c>
      <c r="P32" s="52">
        <f>'B原料'!P32+'P原料'!P32</f>
        <v>0</v>
      </c>
      <c r="Q32" s="53">
        <f>SUM(K32:P32)</f>
        <v>0</v>
      </c>
      <c r="R32" s="54">
        <f>Q32+J32</f>
        <v>0</v>
      </c>
      <c r="S32" s="35"/>
    </row>
    <row r="33" spans="1:19" s="36" customFormat="1" ht="13.5" customHeight="1">
      <c r="A33" s="164"/>
      <c r="B33" s="37" t="s">
        <v>28</v>
      </c>
      <c r="C33" s="38" t="s">
        <v>5</v>
      </c>
      <c r="D33" s="50">
        <f>'B原料'!D33+'P原料'!D33</f>
        <v>0</v>
      </c>
      <c r="E33" s="51">
        <f>'B原料'!E33+'P原料'!E33</f>
        <v>0</v>
      </c>
      <c r="F33" s="51">
        <f>'B原料'!F33+'P原料'!F33</f>
        <v>0</v>
      </c>
      <c r="G33" s="51">
        <f>'B原料'!G33+'P原料'!G33</f>
        <v>0</v>
      </c>
      <c r="H33" s="51">
        <f>'B原料'!H33+'P原料'!H33</f>
        <v>0</v>
      </c>
      <c r="I33" s="52">
        <f>'B原料'!I33+'P原料'!I33</f>
        <v>0</v>
      </c>
      <c r="J33" s="53">
        <f>SUM(D33:I33)</f>
        <v>0</v>
      </c>
      <c r="K33" s="58">
        <f>'B原料'!K33+'P原料'!K33</f>
        <v>0</v>
      </c>
      <c r="L33" s="59">
        <f>'B原料'!L33+'P原料'!L33</f>
        <v>0</v>
      </c>
      <c r="M33" s="59">
        <f>'B原料'!M33+'P原料'!M33</f>
        <v>0</v>
      </c>
      <c r="N33" s="59">
        <f>'B原料'!N33+'P原料'!N33</f>
        <v>0</v>
      </c>
      <c r="O33" s="59">
        <f>'B原料'!O33+'P原料'!O33</f>
        <v>0</v>
      </c>
      <c r="P33" s="58">
        <f>'B原料'!P33+'P原料'!P33</f>
        <v>0</v>
      </c>
      <c r="Q33" s="53">
        <f>SUM(K33:P33)</f>
        <v>0</v>
      </c>
      <c r="R33" s="54">
        <f>Q33+J33</f>
        <v>0</v>
      </c>
      <c r="S33" s="35"/>
    </row>
    <row r="34" spans="1:19" s="36" customFormat="1" ht="13.5" customHeight="1" thickBot="1">
      <c r="A34" s="165"/>
      <c r="B34" s="18" t="s">
        <v>30</v>
      </c>
      <c r="C34" s="40" t="s">
        <v>6</v>
      </c>
      <c r="D34" s="69">
        <f aca="true" t="shared" si="9" ref="D34:R34">IF(D32=0,"",(D33/D32)*1000)</f>
      </c>
      <c r="E34" s="70">
        <f t="shared" si="9"/>
      </c>
      <c r="F34" s="70">
        <f t="shared" si="9"/>
      </c>
      <c r="G34" s="70">
        <f t="shared" si="9"/>
      </c>
      <c r="H34" s="70">
        <f t="shared" si="9"/>
      </c>
      <c r="I34" s="74">
        <f t="shared" si="9"/>
      </c>
      <c r="J34" s="75">
        <f t="shared" si="9"/>
      </c>
      <c r="K34" s="74">
        <f t="shared" si="9"/>
      </c>
      <c r="L34" s="70">
        <f t="shared" si="9"/>
      </c>
      <c r="M34" s="70">
        <f t="shared" si="9"/>
      </c>
      <c r="N34" s="70">
        <f t="shared" si="9"/>
      </c>
      <c r="O34" s="70">
        <f t="shared" si="9"/>
      </c>
      <c r="P34" s="74">
        <f t="shared" si="9"/>
      </c>
      <c r="Q34" s="75">
        <f t="shared" si="9"/>
      </c>
      <c r="R34" s="77">
        <f t="shared" si="9"/>
      </c>
      <c r="S34" s="35"/>
    </row>
    <row r="35" spans="1:19" s="36" customFormat="1" ht="13.5" customHeight="1">
      <c r="A35" s="163" t="s">
        <v>48</v>
      </c>
      <c r="B35" s="37" t="s">
        <v>26</v>
      </c>
      <c r="C35" s="38" t="s">
        <v>4</v>
      </c>
      <c r="D35" s="50">
        <f>'B原料'!D35+'P原料'!D35</f>
        <v>0</v>
      </c>
      <c r="E35" s="51">
        <f>'B原料'!E35+'P原料'!E35</f>
        <v>0</v>
      </c>
      <c r="F35" s="51">
        <f>'B原料'!F35+'P原料'!F35</f>
        <v>0</v>
      </c>
      <c r="G35" s="51">
        <f>'B原料'!G35+'P原料'!G35</f>
        <v>0</v>
      </c>
      <c r="H35" s="51">
        <f>'B原料'!H35+'P原料'!H35</f>
        <v>0</v>
      </c>
      <c r="I35" s="52">
        <f>'B原料'!I35+'P原料'!I35</f>
        <v>0</v>
      </c>
      <c r="J35" s="53">
        <f>SUM(D35:I35)</f>
        <v>0</v>
      </c>
      <c r="K35" s="52">
        <f>'B原料'!K35+'P原料'!K35</f>
        <v>0</v>
      </c>
      <c r="L35" s="51">
        <f>'B原料'!L35+'P原料'!L35</f>
        <v>0</v>
      </c>
      <c r="M35" s="51">
        <f>'B原料'!M35+'P原料'!M35</f>
        <v>0</v>
      </c>
      <c r="N35" s="51">
        <f>'B原料'!N35+'P原料'!N35</f>
        <v>0</v>
      </c>
      <c r="O35" s="51">
        <f>'B原料'!O35+'P原料'!O35</f>
        <v>0</v>
      </c>
      <c r="P35" s="52">
        <f>'B原料'!P35+'P原料'!P35</f>
        <v>0</v>
      </c>
      <c r="Q35" s="53">
        <f>SUM(K35:P35)</f>
        <v>0</v>
      </c>
      <c r="R35" s="54">
        <f>Q35+J35</f>
        <v>0</v>
      </c>
      <c r="S35" s="35"/>
    </row>
    <row r="36" spans="1:19" s="36" customFormat="1" ht="13.5" customHeight="1">
      <c r="A36" s="164"/>
      <c r="B36" s="37" t="s">
        <v>28</v>
      </c>
      <c r="C36" s="38" t="s">
        <v>5</v>
      </c>
      <c r="D36" s="50">
        <f>'B原料'!D36+'P原料'!D36</f>
        <v>0</v>
      </c>
      <c r="E36" s="51">
        <f>'B原料'!E36+'P原料'!E36</f>
        <v>0</v>
      </c>
      <c r="F36" s="51">
        <f>'B原料'!F36+'P原料'!F36</f>
        <v>0</v>
      </c>
      <c r="G36" s="51">
        <f>'B原料'!G36+'P原料'!G36</f>
        <v>0</v>
      </c>
      <c r="H36" s="51">
        <f>'B原料'!H36+'P原料'!H36</f>
        <v>0</v>
      </c>
      <c r="I36" s="52">
        <f>'B原料'!I36+'P原料'!I36</f>
        <v>0</v>
      </c>
      <c r="J36" s="53">
        <f>SUM(D36:I36)</f>
        <v>0</v>
      </c>
      <c r="K36" s="58">
        <f>'B原料'!K36+'P原料'!K36</f>
        <v>0</v>
      </c>
      <c r="L36" s="59">
        <f>'B原料'!L36+'P原料'!L36</f>
        <v>0</v>
      </c>
      <c r="M36" s="59">
        <f>'B原料'!M36+'P原料'!M36</f>
        <v>0</v>
      </c>
      <c r="N36" s="59">
        <f>'B原料'!N36+'P原料'!N36</f>
        <v>0</v>
      </c>
      <c r="O36" s="59">
        <f>'B原料'!O36+'P原料'!O36</f>
        <v>0</v>
      </c>
      <c r="P36" s="58">
        <f>'B原料'!P36+'P原料'!P36</f>
        <v>0</v>
      </c>
      <c r="Q36" s="53">
        <f>SUM(K36:P36)</f>
        <v>0</v>
      </c>
      <c r="R36" s="54">
        <f>Q36+J36</f>
        <v>0</v>
      </c>
      <c r="S36" s="35"/>
    </row>
    <row r="37" spans="1:19" s="36" customFormat="1" ht="13.5" customHeight="1" thickBot="1">
      <c r="A37" s="165"/>
      <c r="B37" s="18" t="s">
        <v>30</v>
      </c>
      <c r="C37" s="40" t="s">
        <v>6</v>
      </c>
      <c r="D37" s="69">
        <f aca="true" t="shared" si="10" ref="D37:R37">IF(D35=0,"",(D36/D35)*1000)</f>
      </c>
      <c r="E37" s="70">
        <f t="shared" si="10"/>
      </c>
      <c r="F37" s="70">
        <f t="shared" si="10"/>
      </c>
      <c r="G37" s="70">
        <f t="shared" si="10"/>
      </c>
      <c r="H37" s="70">
        <f t="shared" si="10"/>
      </c>
      <c r="I37" s="74">
        <f t="shared" si="10"/>
      </c>
      <c r="J37" s="75">
        <f t="shared" si="10"/>
      </c>
      <c r="K37" s="74">
        <f t="shared" si="10"/>
      </c>
      <c r="L37" s="70">
        <f t="shared" si="10"/>
      </c>
      <c r="M37" s="70">
        <f t="shared" si="10"/>
      </c>
      <c r="N37" s="70">
        <f t="shared" si="10"/>
      </c>
      <c r="O37" s="70">
        <f t="shared" si="10"/>
      </c>
      <c r="P37" s="74">
        <f t="shared" si="10"/>
      </c>
      <c r="Q37" s="75">
        <f t="shared" si="10"/>
      </c>
      <c r="R37" s="77">
        <f t="shared" si="10"/>
      </c>
      <c r="S37" s="35"/>
    </row>
    <row r="38" spans="1:19" s="36" customFormat="1" ht="13.5" customHeight="1">
      <c r="A38" s="163" t="s">
        <v>50</v>
      </c>
      <c r="B38" s="37" t="s">
        <v>26</v>
      </c>
      <c r="C38" s="38" t="s">
        <v>4</v>
      </c>
      <c r="D38" s="50">
        <f>'B原料'!D38+'P原料'!D38</f>
        <v>0</v>
      </c>
      <c r="E38" s="51">
        <f>'B原料'!E38+'P原料'!E38</f>
        <v>0</v>
      </c>
      <c r="F38" s="51">
        <f>'B原料'!F38+'P原料'!F38</f>
        <v>0</v>
      </c>
      <c r="G38" s="51">
        <f>'B原料'!G38+'P原料'!G38</f>
        <v>0</v>
      </c>
      <c r="H38" s="51">
        <f>'B原料'!H38+'P原料'!H38</f>
        <v>0</v>
      </c>
      <c r="I38" s="52">
        <f>'B原料'!I38+'P原料'!I38</f>
        <v>0</v>
      </c>
      <c r="J38" s="53">
        <f>SUM(D38:I38)</f>
        <v>0</v>
      </c>
      <c r="K38" s="52">
        <f>'B原料'!K38+'P原料'!K38</f>
        <v>0</v>
      </c>
      <c r="L38" s="51">
        <f>'B原料'!L38+'P原料'!L38</f>
        <v>0</v>
      </c>
      <c r="M38" s="51">
        <f>'B原料'!M38+'P原料'!M38</f>
        <v>0</v>
      </c>
      <c r="N38" s="51">
        <f>'B原料'!N38+'P原料'!N38</f>
        <v>0</v>
      </c>
      <c r="O38" s="51">
        <f>'B原料'!O38+'P原料'!O38</f>
        <v>0</v>
      </c>
      <c r="P38" s="52">
        <f>'B原料'!P38+'P原料'!P38</f>
        <v>0</v>
      </c>
      <c r="Q38" s="53">
        <f>SUM(K38:P38)</f>
        <v>0</v>
      </c>
      <c r="R38" s="54">
        <f>Q38+J38</f>
        <v>0</v>
      </c>
      <c r="S38" s="35"/>
    </row>
    <row r="39" spans="1:19" s="36" customFormat="1" ht="13.5" customHeight="1">
      <c r="A39" s="164"/>
      <c r="B39" s="37" t="s">
        <v>28</v>
      </c>
      <c r="C39" s="38" t="s">
        <v>5</v>
      </c>
      <c r="D39" s="50">
        <f>'B原料'!D39+'P原料'!D39</f>
        <v>0</v>
      </c>
      <c r="E39" s="51">
        <f>'B原料'!E39+'P原料'!E39</f>
        <v>0</v>
      </c>
      <c r="F39" s="51">
        <f>'B原料'!F39+'P原料'!F39</f>
        <v>0</v>
      </c>
      <c r="G39" s="51">
        <f>'B原料'!G39+'P原料'!G39</f>
        <v>0</v>
      </c>
      <c r="H39" s="51">
        <f>'B原料'!H39+'P原料'!H39</f>
        <v>0</v>
      </c>
      <c r="I39" s="52">
        <f>'B原料'!I39+'P原料'!I39</f>
        <v>0</v>
      </c>
      <c r="J39" s="53">
        <f>SUM(D39:I39)</f>
        <v>0</v>
      </c>
      <c r="K39" s="58">
        <f>'B原料'!K39+'P原料'!K39</f>
        <v>0</v>
      </c>
      <c r="L39" s="59">
        <f>'B原料'!L39+'P原料'!L39</f>
        <v>0</v>
      </c>
      <c r="M39" s="59">
        <f>'B原料'!M39+'P原料'!M39</f>
        <v>0</v>
      </c>
      <c r="N39" s="59">
        <f>'B原料'!N39+'P原料'!N39</f>
        <v>0</v>
      </c>
      <c r="O39" s="59">
        <f>'B原料'!O39+'P原料'!O39</f>
        <v>0</v>
      </c>
      <c r="P39" s="58">
        <f>'B原料'!P39+'P原料'!P39</f>
        <v>0</v>
      </c>
      <c r="Q39" s="53">
        <f>SUM(K39:P39)</f>
        <v>0</v>
      </c>
      <c r="R39" s="54">
        <f>Q39+J39</f>
        <v>0</v>
      </c>
      <c r="S39" s="35"/>
    </row>
    <row r="40" spans="1:19" s="36" customFormat="1" ht="12.75" customHeight="1" thickBot="1">
      <c r="A40" s="165"/>
      <c r="B40" s="18" t="s">
        <v>30</v>
      </c>
      <c r="C40" s="40" t="s">
        <v>6</v>
      </c>
      <c r="D40" s="69">
        <f aca="true" t="shared" si="11" ref="D40:R40">IF(D38=0,"",(D39/D38)*1000)</f>
      </c>
      <c r="E40" s="70">
        <f t="shared" si="11"/>
      </c>
      <c r="F40" s="70">
        <f t="shared" si="11"/>
      </c>
      <c r="G40" s="70">
        <f t="shared" si="11"/>
      </c>
      <c r="H40" s="70">
        <f t="shared" si="11"/>
      </c>
      <c r="I40" s="74">
        <f t="shared" si="11"/>
      </c>
      <c r="J40" s="75">
        <f t="shared" si="11"/>
      </c>
      <c r="K40" s="74">
        <f t="shared" si="11"/>
      </c>
      <c r="L40" s="70">
        <f t="shared" si="11"/>
      </c>
      <c r="M40" s="70">
        <f t="shared" si="11"/>
      </c>
      <c r="N40" s="70">
        <f t="shared" si="11"/>
      </c>
      <c r="O40" s="70">
        <f t="shared" si="11"/>
      </c>
      <c r="P40" s="74">
        <f t="shared" si="11"/>
      </c>
      <c r="Q40" s="75">
        <f t="shared" si="11"/>
      </c>
      <c r="R40" s="77">
        <f t="shared" si="11"/>
      </c>
      <c r="S40" s="35"/>
    </row>
    <row r="41" spans="1:19" s="36" customFormat="1" ht="18" customHeight="1">
      <c r="A41" s="163" t="s">
        <v>7</v>
      </c>
      <c r="B41" s="37" t="s">
        <v>26</v>
      </c>
      <c r="C41" s="38" t="s">
        <v>4</v>
      </c>
      <c r="D41" s="50">
        <f>'B原料'!D41+'P原料'!D41</f>
        <v>122002</v>
      </c>
      <c r="E41" s="51">
        <f>'B原料'!E41+'P原料'!E41</f>
        <v>148835</v>
      </c>
      <c r="F41" s="51">
        <f>'B原料'!F41+'P原料'!F41</f>
        <v>78604</v>
      </c>
      <c r="G41" s="51">
        <f>'B原料'!G41+'P原料'!G41</f>
        <v>163342</v>
      </c>
      <c r="H41" s="51">
        <f>'B原料'!H41+'P原料'!H41</f>
        <v>128986</v>
      </c>
      <c r="I41" s="52">
        <f>'B原料'!I41+'P原料'!I41</f>
        <v>110199</v>
      </c>
      <c r="J41" s="53">
        <f>'B原料'!J41</f>
        <v>751968</v>
      </c>
      <c r="K41" s="52">
        <f>'B原料'!K41+'P原料'!K41</f>
        <v>133838</v>
      </c>
      <c r="L41" s="51">
        <f>'B原料'!L41+'P原料'!L41</f>
        <v>17238</v>
      </c>
      <c r="M41" s="51">
        <f>'B原料'!M41+'P原料'!M41</f>
        <v>39974</v>
      </c>
      <c r="N41" s="51">
        <f>'B原料'!N41+'P原料'!N41</f>
        <v>30199</v>
      </c>
      <c r="O41" s="51">
        <f>'B原料'!O41+'P原料'!O41</f>
        <v>10550</v>
      </c>
      <c r="P41" s="52">
        <f>'B原料'!P41+'P原料'!P41</f>
        <v>35925</v>
      </c>
      <c r="Q41" s="53">
        <f>'B原料'!Q41</f>
        <v>267724</v>
      </c>
      <c r="R41" s="54">
        <f>J41+Q41</f>
        <v>1019692</v>
      </c>
      <c r="S41" s="35"/>
    </row>
    <row r="42" spans="1:19" s="36" customFormat="1" ht="18" customHeight="1">
      <c r="A42" s="164"/>
      <c r="B42" s="37" t="s">
        <v>28</v>
      </c>
      <c r="C42" s="38" t="s">
        <v>5</v>
      </c>
      <c r="D42" s="140">
        <f>'B原料'!D42+'P原料'!D42</f>
        <v>10613113</v>
      </c>
      <c r="E42" s="55">
        <f>'B原料'!E42+'P原料'!E42</f>
        <v>13683817</v>
      </c>
      <c r="F42" s="51">
        <f>'B原料'!F42+'P原料'!F42</f>
        <v>7939588</v>
      </c>
      <c r="G42" s="51">
        <f>'B原料'!G42+'P原料'!G42</f>
        <v>17880954</v>
      </c>
      <c r="H42" s="51">
        <f>'B原料'!H42+'P原料'!H42</f>
        <v>13606251</v>
      </c>
      <c r="I42" s="52">
        <f>'B原料'!I42+'P原料'!I42</f>
        <v>11366114</v>
      </c>
      <c r="J42" s="57">
        <f>'B原料'!J42</f>
        <v>75089837</v>
      </c>
      <c r="K42" s="68">
        <f>'B原料'!K42+'P原料'!K42</f>
        <v>12156355</v>
      </c>
      <c r="L42" s="59">
        <f>'B原料'!L42+'P原料'!L42</f>
        <v>1067419</v>
      </c>
      <c r="M42" s="59">
        <f>'B原料'!M42+'P原料'!M42</f>
        <v>1985157</v>
      </c>
      <c r="N42" s="59">
        <f>'B原料'!N42+'P原料'!N42</f>
        <v>1168341</v>
      </c>
      <c r="O42" s="59">
        <f>'B原料'!O42+'P原料'!O42</f>
        <v>212417</v>
      </c>
      <c r="P42" s="58">
        <f>'B原料'!P42+'P原料'!P42</f>
        <v>1605212</v>
      </c>
      <c r="Q42" s="57">
        <f>'B原料'!Q42</f>
        <v>18194901</v>
      </c>
      <c r="R42" s="60">
        <f>J42+Q42</f>
        <v>93284738</v>
      </c>
      <c r="S42" s="35"/>
    </row>
    <row r="43" spans="1:19" s="36" customFormat="1" ht="18" customHeight="1" thickBot="1">
      <c r="A43" s="170"/>
      <c r="B43" s="18" t="s">
        <v>30</v>
      </c>
      <c r="C43" s="40" t="s">
        <v>6</v>
      </c>
      <c r="D43" s="141">
        <f aca="true" t="shared" si="12" ref="D43:R43">IF(D41=0,"",(D42/D41)*1000)</f>
        <v>86991.30342125539</v>
      </c>
      <c r="E43" s="71">
        <f t="shared" si="12"/>
        <v>91939.51019585447</v>
      </c>
      <c r="F43" s="70">
        <f t="shared" si="12"/>
        <v>101007.42964734619</v>
      </c>
      <c r="G43" s="70">
        <f t="shared" si="12"/>
        <v>109469.41998995972</v>
      </c>
      <c r="H43" s="70">
        <f t="shared" si="12"/>
        <v>105486.26207495388</v>
      </c>
      <c r="I43" s="74">
        <f t="shared" si="12"/>
        <v>103141.71634951315</v>
      </c>
      <c r="J43" s="73">
        <f t="shared" si="12"/>
        <v>99857.75591514532</v>
      </c>
      <c r="K43" s="72">
        <f t="shared" si="12"/>
        <v>90828.87520734021</v>
      </c>
      <c r="L43" s="70">
        <f t="shared" si="12"/>
        <v>61922.438798004405</v>
      </c>
      <c r="M43" s="70">
        <f t="shared" si="12"/>
        <v>49661.204783109024</v>
      </c>
      <c r="N43" s="70">
        <f t="shared" si="12"/>
        <v>38688.0691413623</v>
      </c>
      <c r="O43" s="70">
        <f t="shared" si="12"/>
        <v>20134.31279620853</v>
      </c>
      <c r="P43" s="74">
        <f t="shared" si="12"/>
        <v>44682.31036882394</v>
      </c>
      <c r="Q43" s="73">
        <f t="shared" si="12"/>
        <v>67961.41175240173</v>
      </c>
      <c r="R43" s="76">
        <f t="shared" si="12"/>
        <v>91483.24984407055</v>
      </c>
      <c r="S43" s="35"/>
    </row>
    <row r="44" spans="1:19" s="36" customFormat="1" ht="24" customHeight="1" thickBot="1">
      <c r="A44" s="171" t="s">
        <v>23</v>
      </c>
      <c r="B44" s="172"/>
      <c r="C44" s="173"/>
      <c r="D44" s="127">
        <f>'総合計'!D44</f>
        <v>100.64</v>
      </c>
      <c r="E44" s="128">
        <f>'総合計'!E44</f>
        <v>103.96</v>
      </c>
      <c r="F44" s="129">
        <f>'総合計'!F44</f>
        <v>105.13</v>
      </c>
      <c r="G44" s="130">
        <f>'総合計'!G44</f>
        <v>106.96</v>
      </c>
      <c r="H44" s="131">
        <f>'総合計'!H44</f>
        <v>108.2</v>
      </c>
      <c r="I44" s="132">
        <f>'総合計'!I44</f>
        <v>108.4</v>
      </c>
      <c r="J44" s="133">
        <f>'総合計'!J44</f>
        <v>105.36926036713726</v>
      </c>
      <c r="K44" s="134">
        <f>'総合計'!K44</f>
        <v>103.88</v>
      </c>
      <c r="L44" s="135">
        <f>'総合計'!L44</f>
        <v>97.94</v>
      </c>
      <c r="M44" s="136">
        <f>'総合計'!M44</f>
        <v>93.96</v>
      </c>
      <c r="N44" s="136">
        <f>'総合計'!N44</f>
        <v>90.67</v>
      </c>
      <c r="O44" s="130">
        <f>'総合計'!O44</f>
        <v>90</v>
      </c>
      <c r="P44" s="137">
        <f>'総合計'!P44</f>
        <v>96.32</v>
      </c>
      <c r="Q44" s="138">
        <f>'総合計'!Q44</f>
        <v>95.8220700722506</v>
      </c>
      <c r="R44" s="139">
        <f>'総合計'!R44</f>
        <v>100.33577597548404</v>
      </c>
      <c r="S44" s="35"/>
    </row>
    <row r="45" spans="1:18" ht="15.75" customHeight="1">
      <c r="A45" s="116" t="str">
        <f>'P一般'!A45</f>
        <v>※数値はすべて確定値</v>
      </c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/>
      <c r="Q45" s="6"/>
      <c r="R45" s="6"/>
    </row>
    <row r="46" spans="4:18" ht="12.75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9"/>
    </row>
  </sheetData>
  <mergeCells count="15">
    <mergeCell ref="A41:A43"/>
    <mergeCell ref="A44:C44"/>
    <mergeCell ref="A29:A31"/>
    <mergeCell ref="A32:A34"/>
    <mergeCell ref="A35:A37"/>
    <mergeCell ref="A38:A40"/>
    <mergeCell ref="D2:P2"/>
    <mergeCell ref="A26:A28"/>
    <mergeCell ref="A5:A7"/>
    <mergeCell ref="A8:A10"/>
    <mergeCell ref="A11:A13"/>
    <mergeCell ref="A14:A16"/>
    <mergeCell ref="A17:A19"/>
    <mergeCell ref="A20:A22"/>
    <mergeCell ref="A23:A25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t-sakane</cp:lastModifiedBy>
  <cp:lastPrinted>2010-03-12T05:23:20Z</cp:lastPrinted>
  <dcterms:created xsi:type="dcterms:W3CDTF">1998-08-05T13:54:29Z</dcterms:created>
  <dcterms:modified xsi:type="dcterms:W3CDTF">2010-03-12T07:03:45Z</dcterms:modified>
  <cp:category/>
  <cp:version/>
  <cp:contentType/>
  <cp:contentStatus/>
</cp:coreProperties>
</file>