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8190" tabRatio="658" activeTab="0"/>
  </bookViews>
  <sheets>
    <sheet name="P一般" sheetId="1" r:id="rId1"/>
    <sheet name="P原料" sheetId="2" r:id="rId2"/>
    <sheet name="P合計" sheetId="3" r:id="rId3"/>
    <sheet name="B一般" sheetId="4" r:id="rId4"/>
    <sheet name="B原料" sheetId="5" r:id="rId5"/>
    <sheet name="B合計" sheetId="6" r:id="rId6"/>
    <sheet name="液化石油ガス" sheetId="7" r:id="rId7"/>
    <sheet name="一般計" sheetId="8" r:id="rId8"/>
    <sheet name="原料計" sheetId="9" r:id="rId9"/>
    <sheet name="総合計" sheetId="10" r:id="rId10"/>
  </sheets>
  <definedNames>
    <definedName name="_xlnm.Print_Area" localSheetId="3">'B一般'!$A$2:$R$45</definedName>
    <definedName name="_xlnm.Print_Area" localSheetId="4">'B原料'!$A$2:$R$45</definedName>
    <definedName name="_xlnm.Print_Area" localSheetId="5">'B合計'!$A$2:$R$45</definedName>
    <definedName name="_xlnm.Print_Area" localSheetId="0">'P一般'!$A$2:$R$45</definedName>
    <definedName name="_xlnm.Print_Area" localSheetId="1">'P原料'!$A$2:$R$45</definedName>
    <definedName name="_xlnm.Print_Area" localSheetId="2">'P合計'!$A$2:$R$45</definedName>
    <definedName name="_xlnm.Print_Area" localSheetId="7">'一般計'!$A$2:$R$44</definedName>
    <definedName name="_xlnm.Print_Area" localSheetId="6">'液化石油ガス'!$A$2:$R$45</definedName>
    <definedName name="_xlnm.Print_Area" localSheetId="8">'原料計'!$A$2:$R$45</definedName>
    <definedName name="_xlnm.Print_Area" localSheetId="9">'総合計'!$A$2:$R$54</definedName>
  </definedNames>
  <calcPr fullCalcOnLoad="1"/>
</workbook>
</file>

<file path=xl/sharedStrings.xml><?xml version="1.0" encoding="utf-8"?>
<sst xmlns="http://schemas.openxmlformats.org/spreadsheetml/2006/main" count="1384" uniqueCount="82">
  <si>
    <t>一般用</t>
  </si>
  <si>
    <t>上期</t>
  </si>
  <si>
    <t>下期</t>
  </si>
  <si>
    <t>年度</t>
  </si>
  <si>
    <t>ton</t>
  </si>
  <si>
    <t>千円</t>
  </si>
  <si>
    <t>円/t</t>
  </si>
  <si>
    <t>合計</t>
  </si>
  <si>
    <t>原料用</t>
  </si>
  <si>
    <t>2711.13-020</t>
  </si>
  <si>
    <t>2711.13-010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</si>
  <si>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</si>
  <si>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</si>
  <si>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</si>
  <si>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</si>
  <si>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</si>
  <si>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</si>
  <si>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</si>
  <si>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</si>
  <si>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</si>
  <si>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</si>
  <si>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</si>
  <si>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</si>
  <si>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為替レート（円/＄）</t>
  </si>
  <si>
    <t>為替レート（円/＄）</t>
  </si>
  <si>
    <t>プロパン
or
ブタン</t>
  </si>
  <si>
    <t>輸入量</t>
  </si>
  <si>
    <t>輸入量</t>
  </si>
  <si>
    <t>金額</t>
  </si>
  <si>
    <t>金額</t>
  </si>
  <si>
    <t>CIF</t>
  </si>
  <si>
    <t>CIF</t>
  </si>
  <si>
    <t>サウジアラビア</t>
  </si>
  <si>
    <t>クウェート</t>
  </si>
  <si>
    <t>クウェート</t>
  </si>
  <si>
    <t>イラン</t>
  </si>
  <si>
    <t>イラン</t>
  </si>
  <si>
    <t>バーレン</t>
  </si>
  <si>
    <t>バーレン</t>
  </si>
  <si>
    <t>カタール</t>
  </si>
  <si>
    <t>カタール</t>
  </si>
  <si>
    <t>UAE</t>
  </si>
  <si>
    <t>オーストラリア</t>
  </si>
  <si>
    <t>オーストラリア</t>
  </si>
  <si>
    <t>インドネシア</t>
  </si>
  <si>
    <t>インドネシア</t>
  </si>
  <si>
    <t>韓国</t>
  </si>
  <si>
    <t>韓国</t>
  </si>
  <si>
    <t>アルジェリア</t>
  </si>
  <si>
    <t>アルジェリア</t>
  </si>
  <si>
    <t>マレーシア</t>
  </si>
  <si>
    <t>マレーシア</t>
  </si>
  <si>
    <t>その他</t>
  </si>
  <si>
    <t>その他</t>
  </si>
  <si>
    <t>プロパン</t>
  </si>
  <si>
    <t>ブタン</t>
  </si>
  <si>
    <t>サウジアラビア</t>
  </si>
  <si>
    <t>総合計</t>
  </si>
  <si>
    <t>UAE</t>
  </si>
  <si>
    <r>
      <t>4</t>
    </r>
    <r>
      <rPr>
        <sz val="13"/>
        <rFont val="ＭＳ Ｐゴシック"/>
        <family val="3"/>
      </rPr>
      <t>月</t>
    </r>
  </si>
  <si>
    <r>
      <t>5</t>
    </r>
    <r>
      <rPr>
        <sz val="13"/>
        <rFont val="ＭＳ Ｐゴシック"/>
        <family val="3"/>
      </rPr>
      <t>月</t>
    </r>
  </si>
  <si>
    <r>
      <t>6</t>
    </r>
    <r>
      <rPr>
        <sz val="13"/>
        <rFont val="ＭＳ Ｐゴシック"/>
        <family val="3"/>
      </rPr>
      <t>月</t>
    </r>
  </si>
  <si>
    <r>
      <t>7</t>
    </r>
    <r>
      <rPr>
        <sz val="13"/>
        <rFont val="ＭＳ Ｐゴシック"/>
        <family val="3"/>
      </rPr>
      <t>月</t>
    </r>
  </si>
  <si>
    <r>
      <t>8</t>
    </r>
    <r>
      <rPr>
        <sz val="13"/>
        <rFont val="ＭＳ Ｐゴシック"/>
        <family val="3"/>
      </rPr>
      <t>月</t>
    </r>
  </si>
  <si>
    <r>
      <t>9</t>
    </r>
    <r>
      <rPr>
        <sz val="13"/>
        <rFont val="ＭＳ Ｐゴシック"/>
        <family val="3"/>
      </rPr>
      <t>月</t>
    </r>
  </si>
  <si>
    <r>
      <t>10</t>
    </r>
    <r>
      <rPr>
        <sz val="13"/>
        <rFont val="ＭＳ Ｐゴシック"/>
        <family val="3"/>
      </rPr>
      <t>月</t>
    </r>
  </si>
  <si>
    <r>
      <t>11</t>
    </r>
    <r>
      <rPr>
        <sz val="13"/>
        <rFont val="ＭＳ Ｐゴシック"/>
        <family val="3"/>
      </rPr>
      <t>月</t>
    </r>
  </si>
  <si>
    <r>
      <t>12</t>
    </r>
    <r>
      <rPr>
        <sz val="13"/>
        <rFont val="ＭＳ Ｐゴシック"/>
        <family val="3"/>
      </rPr>
      <t>月</t>
    </r>
  </si>
  <si>
    <r>
      <t>1</t>
    </r>
    <r>
      <rPr>
        <sz val="13"/>
        <rFont val="ＭＳ Ｐゴシック"/>
        <family val="3"/>
      </rPr>
      <t>月</t>
    </r>
  </si>
  <si>
    <r>
      <t>2</t>
    </r>
    <r>
      <rPr>
        <sz val="13"/>
        <rFont val="ＭＳ Ｐゴシック"/>
        <family val="3"/>
      </rPr>
      <t>月</t>
    </r>
  </si>
  <si>
    <r>
      <t>3</t>
    </r>
    <r>
      <rPr>
        <sz val="13"/>
        <rFont val="ＭＳ Ｐゴシック"/>
        <family val="3"/>
      </rPr>
      <t>月</t>
    </r>
  </si>
  <si>
    <t>一般用</t>
  </si>
  <si>
    <t>プロパン</t>
  </si>
  <si>
    <t>液化石油ガス(ﾌﾟﾛﾊﾟﾝorﾌﾞﾀﾝ）　2711.19-010</t>
  </si>
  <si>
    <t>0</t>
  </si>
  <si>
    <t>(貿易統計）</t>
  </si>
  <si>
    <r>
      <t>2003</t>
    </r>
    <r>
      <rPr>
        <sz val="20"/>
        <rFont val="ＭＳ ゴシック"/>
        <family val="3"/>
      </rPr>
      <t>年度</t>
    </r>
    <r>
      <rPr>
        <sz val="20"/>
        <rFont val="Arial"/>
        <family val="2"/>
      </rPr>
      <t>LPG CIF</t>
    </r>
    <r>
      <rPr>
        <sz val="20"/>
        <rFont val="ＭＳ ゴシック"/>
        <family val="3"/>
      </rPr>
      <t>価格</t>
    </r>
  </si>
  <si>
    <t>＊）最新月は速報値。それ以前の月は確報値。</t>
  </si>
  <si>
    <t>2711.12-010</t>
  </si>
  <si>
    <t>2711.12-020</t>
  </si>
  <si>
    <t>原料用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</si>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</sst>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_ "/>
  </numFmts>
  <fonts count="20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4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13"/>
      <name val="ＭＳ Ｐゴシック"/>
      <family val="3"/>
    </font>
    <font>
      <sz val="9"/>
      <name val="Arial"/>
      <family val="2"/>
    </font>
    <font>
      <sz val="13"/>
      <name val="Arial"/>
      <family val="2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20"/>
      <name val="ＭＳ ゴシック"/>
      <family val="3"/>
    </font>
    <font>
      <sz val="20"/>
      <name val="Arial"/>
      <family val="2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38" fontId="3" fillId="0" borderId="2" xfId="17" applyFont="1" applyBorder="1" applyAlignment="1" applyProtection="1">
      <alignment/>
      <protection/>
    </xf>
    <xf numFmtId="38" fontId="3" fillId="0" borderId="3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38" fontId="0" fillId="0" borderId="2" xfId="17" applyBorder="1" applyAlignment="1" applyProtection="1">
      <alignment horizontal="center"/>
      <protection/>
    </xf>
    <xf numFmtId="38" fontId="0" fillId="0" borderId="3" xfId="17" applyBorder="1" applyAlignment="1" applyProtection="1">
      <alignment horizontal="center"/>
      <protection/>
    </xf>
    <xf numFmtId="38" fontId="7" fillId="0" borderId="2" xfId="17" applyFont="1" applyBorder="1" applyAlignment="1" applyProtection="1">
      <alignment horizontal="center" vertical="distributed"/>
      <protection/>
    </xf>
    <xf numFmtId="38" fontId="7" fillId="0" borderId="3" xfId="17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38" fontId="7" fillId="0" borderId="1" xfId="0" applyNumberFormat="1" applyFont="1" applyBorder="1" applyAlignment="1">
      <alignment horizontal="centerContinuous" vertical="center"/>
    </xf>
    <xf numFmtId="0" fontId="8" fillId="0" borderId="1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38" fontId="3" fillId="0" borderId="5" xfId="17" applyFont="1" applyBorder="1" applyAlignment="1" applyProtection="1">
      <alignment/>
      <protection/>
    </xf>
    <xf numFmtId="38" fontId="3" fillId="0" borderId="6" xfId="17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center" vertical="center"/>
      <protection/>
    </xf>
    <xf numFmtId="38" fontId="3" fillId="0" borderId="8" xfId="17" applyFont="1" applyBorder="1" applyAlignment="1" applyProtection="1">
      <alignment/>
      <protection/>
    </xf>
    <xf numFmtId="38" fontId="3" fillId="0" borderId="9" xfId="17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/>
      <protection/>
    </xf>
    <xf numFmtId="38" fontId="3" fillId="0" borderId="1" xfId="17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38" fontId="3" fillId="0" borderId="11" xfId="17" applyFont="1" applyBorder="1" applyAlignment="1" applyProtection="1">
      <alignment/>
      <protection/>
    </xf>
    <xf numFmtId="38" fontId="3" fillId="0" borderId="12" xfId="17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7" fillId="0" borderId="0" xfId="0" applyNumberFormat="1" applyFont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38" fontId="3" fillId="0" borderId="2" xfId="17" applyFont="1" applyBorder="1" applyAlignment="1" applyProtection="1">
      <alignment vertical="center"/>
      <protection/>
    </xf>
    <xf numFmtId="38" fontId="3" fillId="0" borderId="11" xfId="17" applyFont="1" applyBorder="1" applyAlignment="1" applyProtection="1">
      <alignment vertical="center"/>
      <protection/>
    </xf>
    <xf numFmtId="38" fontId="3" fillId="0" borderId="0" xfId="17" applyFont="1" applyBorder="1" applyAlignment="1" applyProtection="1">
      <alignment vertical="center"/>
      <protection/>
    </xf>
    <xf numFmtId="38" fontId="3" fillId="0" borderId="8" xfId="17" applyFont="1" applyBorder="1" applyAlignment="1" applyProtection="1">
      <alignment vertical="center"/>
      <protection/>
    </xf>
    <xf numFmtId="38" fontId="3" fillId="0" borderId="5" xfId="17" applyFont="1" applyBorder="1" applyAlignment="1" applyProtection="1">
      <alignment vertical="center"/>
      <protection/>
    </xf>
    <xf numFmtId="1" fontId="2" fillId="0" borderId="2" xfId="0" applyNumberFormat="1" applyFont="1" applyBorder="1" applyAlignment="1" applyProtection="1">
      <alignment vertical="center"/>
      <protection locked="0"/>
    </xf>
    <xf numFmtId="38" fontId="0" fillId="0" borderId="3" xfId="0" applyNumberFormat="1" applyBorder="1" applyAlignment="1">
      <alignment horizontal="center" vertical="center"/>
    </xf>
    <xf numFmtId="38" fontId="3" fillId="0" borderId="12" xfId="17" applyFont="1" applyBorder="1" applyAlignment="1" applyProtection="1">
      <alignment vertical="center"/>
      <protection/>
    </xf>
    <xf numFmtId="38" fontId="3" fillId="0" borderId="1" xfId="17" applyFont="1" applyBorder="1" applyAlignment="1" applyProtection="1">
      <alignment vertical="center"/>
      <protection/>
    </xf>
    <xf numFmtId="38" fontId="3" fillId="0" borderId="9" xfId="17" applyFont="1" applyBorder="1" applyAlignment="1" applyProtection="1">
      <alignment vertical="center"/>
      <protection/>
    </xf>
    <xf numFmtId="38" fontId="3" fillId="0" borderId="6" xfId="17" applyFon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2" fontId="16" fillId="0" borderId="9" xfId="0" applyNumberFormat="1" applyFont="1" applyBorder="1" applyAlignment="1" applyProtection="1">
      <alignment vertical="center"/>
      <protection/>
    </xf>
    <xf numFmtId="2" fontId="16" fillId="0" borderId="1" xfId="0" applyNumberFormat="1" applyFont="1" applyBorder="1" applyAlignment="1" applyProtection="1">
      <alignment vertical="center"/>
      <protection/>
    </xf>
    <xf numFmtId="2" fontId="16" fillId="0" borderId="12" xfId="0" applyNumberFormat="1" applyFont="1" applyBorder="1" applyAlignment="1" applyProtection="1">
      <alignment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4" fillId="0" borderId="2" xfId="17" applyFont="1" applyBorder="1" applyAlignment="1" applyProtection="1">
      <alignment vertical="center"/>
      <protection locked="0"/>
    </xf>
    <xf numFmtId="38" fontId="4" fillId="0" borderId="11" xfId="17" applyFon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vertical="center"/>
      <protection locked="0"/>
    </xf>
    <xf numFmtId="40" fontId="16" fillId="0" borderId="3" xfId="17" applyNumberFormat="1" applyFont="1" applyBorder="1" applyAlignment="1" applyProtection="1">
      <alignment vertical="center"/>
      <protection/>
    </xf>
    <xf numFmtId="40" fontId="16" fillId="0" borderId="12" xfId="17" applyNumberFormat="1" applyFont="1" applyBorder="1" applyAlignment="1" applyProtection="1">
      <alignment vertical="center"/>
      <protection/>
    </xf>
    <xf numFmtId="40" fontId="16" fillId="0" borderId="1" xfId="17" applyNumberFormat="1" applyFont="1" applyBorder="1" applyAlignment="1" applyProtection="1">
      <alignment vertical="center"/>
      <protection/>
    </xf>
    <xf numFmtId="40" fontId="16" fillId="0" borderId="9" xfId="17" applyNumberFormat="1" applyFont="1" applyBorder="1" applyAlignment="1" applyProtection="1">
      <alignment vertical="center"/>
      <protection/>
    </xf>
    <xf numFmtId="40" fontId="16" fillId="0" borderId="6" xfId="17" applyNumberFormat="1" applyFont="1" applyBorder="1" applyAlignment="1" applyProtection="1">
      <alignment vertical="center"/>
      <protection/>
    </xf>
    <xf numFmtId="2" fontId="16" fillId="0" borderId="3" xfId="0" applyNumberFormat="1" applyFont="1" applyBorder="1" applyAlignment="1" applyProtection="1">
      <alignment vertical="center"/>
      <protection/>
    </xf>
    <xf numFmtId="2" fontId="16" fillId="0" borderId="6" xfId="0" applyNumberFormat="1" applyFont="1" applyBorder="1" applyAlignment="1" applyProtection="1">
      <alignment vertical="center"/>
      <protection/>
    </xf>
    <xf numFmtId="38" fontId="3" fillId="0" borderId="13" xfId="17" applyFont="1" applyBorder="1" applyAlignment="1" applyProtection="1">
      <alignment vertical="center"/>
      <protection/>
    </xf>
    <xf numFmtId="1" fontId="0" fillId="0" borderId="2" xfId="0" applyNumberFormat="1" applyBorder="1" applyAlignment="1" applyProtection="1">
      <alignment vertical="center"/>
      <protection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4" fillId="0" borderId="12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2" fontId="16" fillId="0" borderId="6" xfId="0" applyNumberFormat="1" applyFont="1" applyBorder="1" applyAlignment="1" applyProtection="1">
      <alignment vertical="center"/>
      <protection locked="0"/>
    </xf>
    <xf numFmtId="2" fontId="16" fillId="0" borderId="3" xfId="0" applyNumberFormat="1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 applyProtection="1">
      <alignment vertical="center"/>
      <protection locked="0"/>
    </xf>
    <xf numFmtId="2" fontId="16" fillId="0" borderId="1" xfId="0" applyNumberFormat="1" applyFont="1" applyBorder="1" applyAlignment="1" applyProtection="1">
      <alignment vertical="center"/>
      <protection locked="0"/>
    </xf>
    <xf numFmtId="2" fontId="16" fillId="0" borderId="9" xfId="0" applyNumberFormat="1" applyFont="1" applyBorder="1" applyAlignment="1" applyProtection="1">
      <alignment vertical="center"/>
      <protection locked="0"/>
    </xf>
    <xf numFmtId="39" fontId="16" fillId="0" borderId="12" xfId="0" applyNumberFormat="1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/>
      <protection/>
    </xf>
    <xf numFmtId="38" fontId="4" fillId="0" borderId="11" xfId="17" applyFont="1" applyBorder="1" applyAlignment="1" applyProtection="1">
      <alignment/>
      <protection/>
    </xf>
    <xf numFmtId="38" fontId="4" fillId="0" borderId="0" xfId="17" applyFont="1" applyBorder="1" applyAlignment="1" applyProtection="1">
      <alignment/>
      <protection/>
    </xf>
    <xf numFmtId="38" fontId="4" fillId="0" borderId="8" xfId="17" applyFont="1" applyBorder="1" applyAlignment="1" applyProtection="1">
      <alignment/>
      <protection/>
    </xf>
    <xf numFmtId="38" fontId="4" fillId="0" borderId="5" xfId="17" applyFont="1" applyBorder="1" applyAlignment="1" applyProtection="1">
      <alignment/>
      <protection/>
    </xf>
    <xf numFmtId="38" fontId="4" fillId="0" borderId="17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8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/>
    </xf>
    <xf numFmtId="38" fontId="4" fillId="0" borderId="20" xfId="17" applyFont="1" applyBorder="1" applyAlignment="1" applyProtection="1">
      <alignment/>
      <protection/>
    </xf>
    <xf numFmtId="38" fontId="4" fillId="0" borderId="2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2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>
      <alignment vertical="center"/>
      <protection/>
    </xf>
    <xf numFmtId="38" fontId="4" fillId="0" borderId="0" xfId="17" applyFont="1" applyBorder="1" applyAlignment="1" applyProtection="1">
      <alignment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5" xfId="17" applyFont="1" applyBorder="1" applyAlignment="1" applyProtection="1">
      <alignment vertical="center"/>
      <protection/>
    </xf>
    <xf numFmtId="38" fontId="4" fillId="0" borderId="21" xfId="17" applyFont="1" applyBorder="1" applyAlignment="1" applyProtection="1">
      <alignment vertical="center"/>
      <protection/>
    </xf>
    <xf numFmtId="38" fontId="4" fillId="0" borderId="20" xfId="17" applyFont="1" applyBorder="1" applyAlignment="1" applyProtection="1">
      <alignment vertical="center"/>
      <protection/>
    </xf>
    <xf numFmtId="38" fontId="4" fillId="0" borderId="11" xfId="17" applyFont="1" applyBorder="1" applyAlignment="1" applyProtection="1" quotePrefix="1">
      <alignment horizontal="right" vertical="center"/>
      <protection/>
    </xf>
    <xf numFmtId="38" fontId="4" fillId="0" borderId="11" xfId="17" applyFont="1" applyBorder="1" applyAlignment="1" applyProtection="1" quotePrefix="1">
      <alignment horizontal="right" vertical="center"/>
      <protection locked="0"/>
    </xf>
    <xf numFmtId="4" fontId="16" fillId="0" borderId="12" xfId="0" applyNumberFormat="1" applyFont="1" applyBorder="1" applyAlignment="1" applyProtection="1">
      <alignment vertical="center"/>
      <protection/>
    </xf>
    <xf numFmtId="38" fontId="4" fillId="0" borderId="11" xfId="17" applyFont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58" fontId="14" fillId="0" borderId="1" xfId="0" applyNumberFormat="1" applyFont="1" applyBorder="1" applyAlignment="1" applyProtection="1">
      <alignment vertical="top"/>
      <protection/>
    </xf>
    <xf numFmtId="0" fontId="14" fillId="0" borderId="1" xfId="0" applyFont="1" applyBorder="1" applyAlignment="1" applyProtection="1">
      <alignment vertical="top"/>
      <protection/>
    </xf>
    <xf numFmtId="38" fontId="19" fillId="0" borderId="11" xfId="17" applyFont="1" applyBorder="1" applyAlignment="1" applyProtection="1">
      <alignment vertical="center"/>
      <protection locked="0"/>
    </xf>
    <xf numFmtId="38" fontId="19" fillId="0" borderId="12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 vertical="center"/>
      <protection/>
    </xf>
    <xf numFmtId="38" fontId="19" fillId="0" borderId="11" xfId="17" applyFont="1" applyBorder="1" applyAlignment="1" applyProtection="1">
      <alignment/>
      <protection/>
    </xf>
    <xf numFmtId="38" fontId="19" fillId="0" borderId="12" xfId="17" applyFont="1" applyBorder="1" applyAlignment="1" applyProtection="1">
      <alignment/>
      <protection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3" fillId="0" borderId="11" xfId="17" applyFont="1" applyBorder="1" applyAlignment="1" applyProtection="1">
      <alignment horizontal="center" vertical="center"/>
      <protection/>
    </xf>
    <xf numFmtId="38" fontId="3" fillId="0" borderId="0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 locked="0"/>
    </xf>
    <xf numFmtId="38" fontId="3" fillId="0" borderId="11" xfId="17" applyFont="1" applyBorder="1" applyAlignment="1" applyProtection="1">
      <alignment horizontal="center" vertical="center"/>
      <protection locked="0"/>
    </xf>
    <xf numFmtId="38" fontId="3" fillId="0" borderId="0" xfId="17" applyFont="1" applyBorder="1" applyAlignment="1" applyProtection="1">
      <alignment horizontal="center" vertical="center"/>
      <protection locked="0"/>
    </xf>
    <xf numFmtId="38" fontId="3" fillId="0" borderId="8" xfId="17" applyFont="1" applyBorder="1" applyAlignment="1" applyProtection="1">
      <alignment horizontal="center" vertical="center"/>
      <protection/>
    </xf>
    <xf numFmtId="38" fontId="3" fillId="0" borderId="2" xfId="17" applyFont="1" applyBorder="1" applyAlignment="1" applyProtection="1">
      <alignment horizontal="center" vertical="center"/>
      <protection/>
    </xf>
    <xf numFmtId="38" fontId="12" fillId="0" borderId="22" xfId="0" applyNumberFormat="1" applyFont="1" applyBorder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23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7" fillId="0" borderId="24" xfId="0" applyNumberFormat="1" applyFont="1" applyBorder="1" applyAlignment="1">
      <alignment horizontal="center" vertical="center"/>
    </xf>
    <xf numFmtId="38" fontId="7" fillId="0" borderId="25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 vertical="top"/>
      <protection/>
    </xf>
    <xf numFmtId="38" fontId="12" fillId="0" borderId="15" xfId="0" applyNumberFormat="1" applyFont="1" applyBorder="1" applyAlignment="1">
      <alignment horizontal="center" vertical="center"/>
    </xf>
    <xf numFmtId="38" fontId="12" fillId="0" borderId="23" xfId="0" applyNumberFormat="1" applyFon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38" fontId="6" fillId="0" borderId="14" xfId="0" applyNumberFormat="1" applyFont="1" applyBorder="1" applyAlignment="1">
      <alignment horizontal="center" vertical="center"/>
    </xf>
    <xf numFmtId="38" fontId="7" fillId="0" borderId="14" xfId="17" applyFont="1" applyBorder="1" applyAlignment="1" applyProtection="1">
      <alignment horizontal="center" vertical="center" wrapText="1"/>
      <protection/>
    </xf>
    <xf numFmtId="38" fontId="7" fillId="0" borderId="15" xfId="17" applyFont="1" applyBorder="1" applyAlignment="1" applyProtection="1">
      <alignment horizontal="center" vertical="center"/>
      <protection/>
    </xf>
    <xf numFmtId="38" fontId="7" fillId="0" borderId="16" xfId="17" applyFont="1" applyBorder="1" applyAlignment="1" applyProtection="1">
      <alignment horizontal="center" vertical="center"/>
      <protection/>
    </xf>
    <xf numFmtId="38" fontId="6" fillId="0" borderId="14" xfId="17" applyFont="1" applyBorder="1" applyAlignment="1" applyProtection="1">
      <alignment horizontal="center" vertical="center"/>
      <protection/>
    </xf>
    <xf numFmtId="38" fontId="6" fillId="0" borderId="15" xfId="17" applyFont="1" applyBorder="1" applyAlignment="1" applyProtection="1">
      <alignment horizontal="center" vertical="center"/>
      <protection/>
    </xf>
    <xf numFmtId="38" fontId="6" fillId="0" borderId="16" xfId="17" applyFont="1" applyBorder="1" applyAlignment="1" applyProtection="1">
      <alignment horizontal="center" vertical="center"/>
      <protection/>
    </xf>
    <xf numFmtId="38" fontId="7" fillId="0" borderId="24" xfId="17" applyFont="1" applyBorder="1" applyAlignment="1" applyProtection="1">
      <alignment horizontal="center" vertical="center"/>
      <protection/>
    </xf>
    <xf numFmtId="38" fontId="7" fillId="0" borderId="25" xfId="17" applyFont="1" applyBorder="1" applyAlignment="1" applyProtection="1">
      <alignment horizontal="center" vertical="center"/>
      <protection/>
    </xf>
    <xf numFmtId="38" fontId="7" fillId="0" borderId="4" xfId="17" applyFont="1" applyBorder="1" applyAlignment="1" applyProtection="1">
      <alignment horizontal="center" vertical="center"/>
      <protection/>
    </xf>
    <xf numFmtId="38" fontId="7" fillId="0" borderId="14" xfId="17" applyFont="1" applyBorder="1" applyAlignment="1" applyProtection="1">
      <alignment horizontal="center" vertical="center"/>
      <protection/>
    </xf>
    <xf numFmtId="38" fontId="12" fillId="0" borderId="14" xfId="17" applyFont="1" applyBorder="1" applyAlignment="1" applyProtection="1">
      <alignment horizontal="center" vertical="center"/>
      <protection/>
    </xf>
    <xf numFmtId="38" fontId="12" fillId="0" borderId="15" xfId="17" applyFont="1" applyBorder="1" applyAlignment="1" applyProtection="1">
      <alignment horizontal="center" vertical="center"/>
      <protection/>
    </xf>
    <xf numFmtId="38" fontId="12" fillId="0" borderId="16" xfId="17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Zero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5" sqref="P4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7.2812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21" t="s">
        <v>0</v>
      </c>
      <c r="B3" s="42" t="s">
        <v>79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6">
        <v>38105</v>
      </c>
      <c r="R3" s="147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>
        <v>183712</v>
      </c>
      <c r="E5" s="67">
        <v>352930</v>
      </c>
      <c r="F5" s="67">
        <v>198186</v>
      </c>
      <c r="G5" s="67">
        <v>329381</v>
      </c>
      <c r="H5" s="67">
        <v>311453</v>
      </c>
      <c r="I5" s="68">
        <v>376426</v>
      </c>
      <c r="J5" s="109">
        <f>SUM(D5:I5)</f>
        <v>1752088</v>
      </c>
      <c r="K5" s="68">
        <v>290965</v>
      </c>
      <c r="L5" s="67">
        <v>337096</v>
      </c>
      <c r="M5" s="67">
        <v>356009</v>
      </c>
      <c r="N5" s="67">
        <v>422198</v>
      </c>
      <c r="O5" s="67">
        <v>392527</v>
      </c>
      <c r="P5" s="68">
        <v>432600</v>
      </c>
      <c r="Q5" s="109">
        <f>SUM(K5:P5)</f>
        <v>2231395</v>
      </c>
      <c r="R5" s="110">
        <f>J5+Q5</f>
        <v>3983483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>
        <v>8678613</v>
      </c>
      <c r="E6" s="67">
        <v>14400857</v>
      </c>
      <c r="F6" s="67">
        <v>6204779</v>
      </c>
      <c r="G6" s="67">
        <v>11063896</v>
      </c>
      <c r="H6" s="67">
        <v>11207617</v>
      </c>
      <c r="I6" s="68">
        <v>13687351</v>
      </c>
      <c r="J6" s="109">
        <f>SUM(D6:I6)</f>
        <v>65243113</v>
      </c>
      <c r="K6" s="108">
        <v>9776499</v>
      </c>
      <c r="L6" s="107">
        <v>10990522</v>
      </c>
      <c r="M6" s="107">
        <v>12378787</v>
      </c>
      <c r="N6" s="107">
        <v>15614488</v>
      </c>
      <c r="O6" s="107">
        <v>14579971</v>
      </c>
      <c r="P6" s="108">
        <v>16075763</v>
      </c>
      <c r="Q6" s="109">
        <f>SUM(K6:P6)</f>
        <v>79416030</v>
      </c>
      <c r="R6" s="110">
        <f>J6+Q6</f>
        <v>144659143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I7">IF(D5=0,,D6/D5*1000)</f>
        <v>47240.316364744824</v>
      </c>
      <c r="E7" s="56">
        <f t="shared" si="0"/>
        <v>40803.720284475676</v>
      </c>
      <c r="F7" s="56">
        <f t="shared" si="0"/>
        <v>31307.857265397153</v>
      </c>
      <c r="G7" s="56">
        <f t="shared" si="0"/>
        <v>33589.96420558563</v>
      </c>
      <c r="H7" s="56">
        <f t="shared" si="0"/>
        <v>35984.93833740564</v>
      </c>
      <c r="I7" s="57">
        <f t="shared" si="0"/>
        <v>36361.332639084445</v>
      </c>
      <c r="J7" s="58">
        <f>(J6/J5)*1000</f>
        <v>37237.34937971152</v>
      </c>
      <c r="K7" s="57">
        <f aca="true" t="shared" si="1" ref="K7:Q7">IF(K5=0,,K6/K5*1000)</f>
        <v>33600.25776296118</v>
      </c>
      <c r="L7" s="56">
        <f t="shared" si="1"/>
        <v>32603.537271281773</v>
      </c>
      <c r="M7" s="56">
        <f t="shared" si="1"/>
        <v>34770.99455350848</v>
      </c>
      <c r="N7" s="56">
        <f t="shared" si="1"/>
        <v>36983.80380769213</v>
      </c>
      <c r="O7" s="56">
        <f t="shared" si="1"/>
        <v>37143.867810367185</v>
      </c>
      <c r="P7" s="57">
        <f t="shared" si="1"/>
        <v>37160.80212667591</v>
      </c>
      <c r="Q7" s="58">
        <f t="shared" si="1"/>
        <v>35590.30561599359</v>
      </c>
      <c r="R7" s="59">
        <f>(R6/R5)*1000</f>
        <v>36314.73838346994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6">
        <v>101892</v>
      </c>
      <c r="E8" s="67">
        <v>111467</v>
      </c>
      <c r="F8" s="67">
        <v>83359</v>
      </c>
      <c r="G8" s="67">
        <v>87883</v>
      </c>
      <c r="H8" s="67">
        <v>107176</v>
      </c>
      <c r="I8" s="68">
        <v>141197</v>
      </c>
      <c r="J8" s="109">
        <f>SUM(D8:I8)</f>
        <v>632974</v>
      </c>
      <c r="K8" s="68">
        <v>63322</v>
      </c>
      <c r="L8" s="67">
        <v>79316</v>
      </c>
      <c r="M8" s="67">
        <v>85828</v>
      </c>
      <c r="N8" s="67">
        <v>114068</v>
      </c>
      <c r="O8" s="67">
        <v>55392</v>
      </c>
      <c r="P8" s="68">
        <v>95805</v>
      </c>
      <c r="Q8" s="109">
        <f>SUM(K8:P8)</f>
        <v>493731</v>
      </c>
      <c r="R8" s="110">
        <f>J8+Q8</f>
        <v>1126705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6">
        <v>4590420</v>
      </c>
      <c r="E9" s="67">
        <v>4287582</v>
      </c>
      <c r="F9" s="67">
        <v>2802908</v>
      </c>
      <c r="G9" s="67">
        <v>3014119</v>
      </c>
      <c r="H9" s="67">
        <v>3822563</v>
      </c>
      <c r="I9" s="68">
        <v>5080147</v>
      </c>
      <c r="J9" s="109">
        <f>SUM(D9:I9)</f>
        <v>23597739</v>
      </c>
      <c r="K9" s="108">
        <v>2096304</v>
      </c>
      <c r="L9" s="107">
        <v>2595166</v>
      </c>
      <c r="M9" s="107">
        <v>2996159</v>
      </c>
      <c r="N9" s="107">
        <v>4168485</v>
      </c>
      <c r="O9" s="107">
        <v>2086594</v>
      </c>
      <c r="P9" s="108">
        <v>3314712</v>
      </c>
      <c r="Q9" s="109">
        <f>SUM(K9:P9)</f>
        <v>17257420</v>
      </c>
      <c r="R9" s="110">
        <f>J9+Q9</f>
        <v>40855159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I10">IF(D8=0,,D9/D8*1000)</f>
        <v>45051.81957366624</v>
      </c>
      <c r="E10" s="56">
        <f t="shared" si="2"/>
        <v>38465.034494514075</v>
      </c>
      <c r="F10" s="56">
        <f t="shared" si="2"/>
        <v>33624.539641790325</v>
      </c>
      <c r="G10" s="56">
        <f t="shared" si="2"/>
        <v>34296.95162887021</v>
      </c>
      <c r="H10" s="56">
        <f t="shared" si="2"/>
        <v>35666.22191535419</v>
      </c>
      <c r="I10" s="57">
        <f t="shared" si="2"/>
        <v>35979.142616344536</v>
      </c>
      <c r="J10" s="58">
        <f>(J9/J8)*1000</f>
        <v>37280.73980921807</v>
      </c>
      <c r="K10" s="57">
        <f aca="true" t="shared" si="3" ref="K10:Q10">IF(K8=0,,K9/K8*1000)</f>
        <v>33105.4609772275</v>
      </c>
      <c r="L10" s="56">
        <f t="shared" si="3"/>
        <v>32719.325230722683</v>
      </c>
      <c r="M10" s="56">
        <f t="shared" si="3"/>
        <v>34908.87589131752</v>
      </c>
      <c r="N10" s="56">
        <f t="shared" si="3"/>
        <v>36543.85980292457</v>
      </c>
      <c r="O10" s="56">
        <f t="shared" si="3"/>
        <v>37669.59127671866</v>
      </c>
      <c r="P10" s="57">
        <f t="shared" si="3"/>
        <v>34598.5282605292</v>
      </c>
      <c r="Q10" s="58">
        <f t="shared" si="3"/>
        <v>34953.081738841596</v>
      </c>
      <c r="R10" s="59">
        <f>(R9/R8)*1000</f>
        <v>36260.74172032608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>
        <v>24780</v>
      </c>
      <c r="E11" s="67">
        <v>60267</v>
      </c>
      <c r="F11" s="67">
        <v>64487</v>
      </c>
      <c r="G11" s="67">
        <v>46755</v>
      </c>
      <c r="H11" s="67">
        <v>47628</v>
      </c>
      <c r="I11" s="68">
        <v>80089</v>
      </c>
      <c r="J11" s="109">
        <f>SUM(D11:I11)</f>
        <v>324006</v>
      </c>
      <c r="K11" s="68"/>
      <c r="L11" s="67">
        <v>30632</v>
      </c>
      <c r="M11" s="67">
        <v>71753</v>
      </c>
      <c r="N11" s="67">
        <v>32463</v>
      </c>
      <c r="O11" s="67">
        <v>66783</v>
      </c>
      <c r="P11" s="68">
        <v>65073</v>
      </c>
      <c r="Q11" s="109">
        <f>SUM(K11:P11)</f>
        <v>266704</v>
      </c>
      <c r="R11" s="110">
        <f>J11+Q11</f>
        <v>590710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66">
        <v>1214917</v>
      </c>
      <c r="E12" s="107">
        <v>2650171</v>
      </c>
      <c r="F12" s="107">
        <v>1988677</v>
      </c>
      <c r="G12" s="107">
        <v>1647212</v>
      </c>
      <c r="H12" s="107">
        <v>1670540</v>
      </c>
      <c r="I12" s="68">
        <v>2903498</v>
      </c>
      <c r="J12" s="109">
        <f>SUM(D12:I12)</f>
        <v>12075015</v>
      </c>
      <c r="K12" s="108"/>
      <c r="L12" s="107">
        <v>947176</v>
      </c>
      <c r="M12" s="107">
        <v>2447686</v>
      </c>
      <c r="N12" s="107">
        <v>1169696</v>
      </c>
      <c r="O12" s="107">
        <v>2552824</v>
      </c>
      <c r="P12" s="108">
        <v>2330568</v>
      </c>
      <c r="Q12" s="109">
        <f>SUM(K12:P12)</f>
        <v>9447950</v>
      </c>
      <c r="R12" s="110">
        <f>J12+Q12</f>
        <v>21522965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I13">IF(D11=0,,D12/D11*1000)</f>
        <v>49028.12752219532</v>
      </c>
      <c r="E13" s="56">
        <f t="shared" si="4"/>
        <v>43973.833109330146</v>
      </c>
      <c r="F13" s="56">
        <f t="shared" si="4"/>
        <v>30838.41704529595</v>
      </c>
      <c r="G13" s="56">
        <f t="shared" si="4"/>
        <v>35230.71329269597</v>
      </c>
      <c r="H13" s="56">
        <f t="shared" si="4"/>
        <v>35074.74594776182</v>
      </c>
      <c r="I13" s="57">
        <f t="shared" si="4"/>
        <v>36253.39310017606</v>
      </c>
      <c r="J13" s="58">
        <f>(J12/J11)*1000</f>
        <v>37267.874668987606</v>
      </c>
      <c r="K13" s="57">
        <f aca="true" t="shared" si="5" ref="K13:Q13">IF(K11=0,,K12/K11*1000)</f>
        <v>0</v>
      </c>
      <c r="L13" s="56">
        <f t="shared" si="5"/>
        <v>30921.12823191434</v>
      </c>
      <c r="M13" s="56">
        <f t="shared" si="5"/>
        <v>34112.664278845485</v>
      </c>
      <c r="N13" s="56">
        <f t="shared" si="5"/>
        <v>36031.666820688166</v>
      </c>
      <c r="O13" s="56">
        <f t="shared" si="5"/>
        <v>38225.656229878856</v>
      </c>
      <c r="P13" s="57">
        <f t="shared" si="5"/>
        <v>35814.66967866857</v>
      </c>
      <c r="Q13" s="58">
        <f t="shared" si="5"/>
        <v>35424.85302057712</v>
      </c>
      <c r="R13" s="59">
        <f>(R12/R11)*1000</f>
        <v>36435.75527754736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>
        <v>5742</v>
      </c>
      <c r="F14" s="67"/>
      <c r="G14" s="67"/>
      <c r="H14" s="67"/>
      <c r="I14" s="68"/>
      <c r="J14" s="109">
        <f>SUM(D14:I14)</f>
        <v>5742</v>
      </c>
      <c r="K14" s="68"/>
      <c r="L14" s="67"/>
      <c r="M14" s="67"/>
      <c r="N14" s="67"/>
      <c r="O14" s="67"/>
      <c r="P14" s="68">
        <v>6597</v>
      </c>
      <c r="Q14" s="52">
        <f>SUM(K14:P14)</f>
        <v>6597</v>
      </c>
      <c r="R14" s="53">
        <f>J14+Q14</f>
        <v>12339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66"/>
      <c r="E15" s="107">
        <v>204627</v>
      </c>
      <c r="F15" s="67"/>
      <c r="G15" s="50"/>
      <c r="H15" s="50"/>
      <c r="I15" s="51"/>
      <c r="J15" s="109">
        <f>SUM(D15:I15)</f>
        <v>204627</v>
      </c>
      <c r="K15" s="51"/>
      <c r="L15" s="50"/>
      <c r="M15" s="50"/>
      <c r="N15" s="50"/>
      <c r="O15" s="50"/>
      <c r="P15" s="108">
        <v>249826</v>
      </c>
      <c r="Q15" s="52">
        <f>SUM(K15:P15)</f>
        <v>249826</v>
      </c>
      <c r="R15" s="53">
        <f>J15+Q15</f>
        <v>454453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35636.88610240335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35636.88610240335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37869.637714112476</v>
      </c>
      <c r="Q16" s="58">
        <f t="shared" si="6"/>
        <v>37869.637714112476</v>
      </c>
      <c r="R16" s="59">
        <f t="shared" si="6"/>
        <v>36830.618364535214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>
        <v>61937</v>
      </c>
      <c r="E17" s="67">
        <v>62869</v>
      </c>
      <c r="F17" s="67">
        <v>65144</v>
      </c>
      <c r="G17" s="67">
        <v>62968</v>
      </c>
      <c r="H17" s="67">
        <v>33002</v>
      </c>
      <c r="I17" s="68">
        <v>63987</v>
      </c>
      <c r="J17" s="109">
        <f>SUM(D17:I17)</f>
        <v>349907</v>
      </c>
      <c r="K17" s="68">
        <v>37237</v>
      </c>
      <c r="L17" s="67">
        <v>76925</v>
      </c>
      <c r="M17" s="67">
        <v>115225</v>
      </c>
      <c r="N17" s="67">
        <v>121637</v>
      </c>
      <c r="O17" s="67">
        <v>89817</v>
      </c>
      <c r="P17" s="68">
        <v>77720</v>
      </c>
      <c r="Q17" s="109">
        <f>SUM(K17:P17)</f>
        <v>518561</v>
      </c>
      <c r="R17" s="110">
        <f>J17+Q17</f>
        <v>868468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>
        <v>2883793</v>
      </c>
      <c r="E18" s="67">
        <v>2816890</v>
      </c>
      <c r="F18" s="67">
        <v>1983488</v>
      </c>
      <c r="G18" s="67">
        <v>2052185</v>
      </c>
      <c r="H18" s="67">
        <v>1176886</v>
      </c>
      <c r="I18" s="68">
        <v>2315895</v>
      </c>
      <c r="J18" s="109">
        <f>SUM(D18:I18)</f>
        <v>13229137</v>
      </c>
      <c r="K18" s="108">
        <v>1243452</v>
      </c>
      <c r="L18" s="107">
        <v>2517086</v>
      </c>
      <c r="M18" s="107">
        <v>3893568</v>
      </c>
      <c r="N18" s="107">
        <v>4536051</v>
      </c>
      <c r="O18" s="107">
        <v>3338998</v>
      </c>
      <c r="P18" s="108">
        <v>2585704</v>
      </c>
      <c r="Q18" s="109">
        <f>SUM(K18:P18)</f>
        <v>18114859</v>
      </c>
      <c r="R18" s="110">
        <f>J18+Q18</f>
        <v>31343996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7" ref="D19:I19">IF(D17=0,,D18/D17*1000)</f>
        <v>46560.10139335131</v>
      </c>
      <c r="E19" s="56">
        <f t="shared" si="7"/>
        <v>44805.7071052506</v>
      </c>
      <c r="F19" s="56">
        <f t="shared" si="7"/>
        <v>30447.74653076262</v>
      </c>
      <c r="G19" s="56">
        <f t="shared" si="7"/>
        <v>32590.91919705247</v>
      </c>
      <c r="H19" s="56">
        <f t="shared" si="7"/>
        <v>35661.05084540331</v>
      </c>
      <c r="I19" s="57">
        <f t="shared" si="7"/>
        <v>36193.21112100896</v>
      </c>
      <c r="J19" s="58">
        <f>(J18/J17)*1000</f>
        <v>37807.58029990826</v>
      </c>
      <c r="K19" s="57">
        <f aca="true" t="shared" si="8" ref="K19:Q19">IF(K17=0,,K18/K17*1000)</f>
        <v>33392.91564841421</v>
      </c>
      <c r="L19" s="56">
        <f t="shared" si="8"/>
        <v>32721.29996750081</v>
      </c>
      <c r="M19" s="56">
        <f t="shared" si="8"/>
        <v>33791.00021696681</v>
      </c>
      <c r="N19" s="56">
        <f t="shared" si="8"/>
        <v>37291.70400453809</v>
      </c>
      <c r="O19" s="56">
        <f t="shared" si="8"/>
        <v>37175.56809958026</v>
      </c>
      <c r="P19" s="57">
        <f t="shared" si="8"/>
        <v>33269.480185280496</v>
      </c>
      <c r="Q19" s="58">
        <f t="shared" si="8"/>
        <v>34932.93749433528</v>
      </c>
      <c r="R19" s="59">
        <f>(R18/R17)*1000</f>
        <v>36091.13519438828</v>
      </c>
      <c r="S19" s="60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66">
        <v>190730</v>
      </c>
      <c r="E20" s="67">
        <v>183129</v>
      </c>
      <c r="F20" s="67">
        <v>240279</v>
      </c>
      <c r="G20" s="67">
        <v>247553</v>
      </c>
      <c r="H20" s="67">
        <v>173268</v>
      </c>
      <c r="I20" s="68">
        <v>191932</v>
      </c>
      <c r="J20" s="109">
        <f>SUM(D20:I20)</f>
        <v>1226891</v>
      </c>
      <c r="K20" s="68">
        <v>88935</v>
      </c>
      <c r="L20" s="67">
        <v>233324</v>
      </c>
      <c r="M20" s="67">
        <v>127579</v>
      </c>
      <c r="N20" s="67">
        <v>72855</v>
      </c>
      <c r="O20" s="67">
        <v>209735</v>
      </c>
      <c r="P20" s="68">
        <v>218336</v>
      </c>
      <c r="Q20" s="109">
        <f>SUM(K20:P20)</f>
        <v>950764</v>
      </c>
      <c r="R20" s="110">
        <f>J20+Q20</f>
        <v>2177655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>
        <v>8406608</v>
      </c>
      <c r="E21" s="67">
        <v>6859594</v>
      </c>
      <c r="F21" s="67">
        <v>7319146</v>
      </c>
      <c r="G21" s="67">
        <v>8389664</v>
      </c>
      <c r="H21" s="67">
        <v>5973869</v>
      </c>
      <c r="I21" s="68">
        <v>6885490</v>
      </c>
      <c r="J21" s="109">
        <f>SUM(D21:I21)</f>
        <v>43834371</v>
      </c>
      <c r="K21" s="108">
        <v>3010200</v>
      </c>
      <c r="L21" s="107">
        <v>7524890</v>
      </c>
      <c r="M21" s="107">
        <v>4571012</v>
      </c>
      <c r="N21" s="107">
        <v>2713406</v>
      </c>
      <c r="O21" s="107">
        <v>7794601</v>
      </c>
      <c r="P21" s="108">
        <v>7935703</v>
      </c>
      <c r="Q21" s="109">
        <f>SUM(K21:P21)</f>
        <v>33549812</v>
      </c>
      <c r="R21" s="110">
        <f>J21+Q21</f>
        <v>77384183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9" ref="D22:I22">IF(D20=0,,D21/D20*1000)</f>
        <v>44075.960782257636</v>
      </c>
      <c r="E22" s="56">
        <f t="shared" si="9"/>
        <v>37457.715599386225</v>
      </c>
      <c r="F22" s="56">
        <f t="shared" si="9"/>
        <v>30461.03071845646</v>
      </c>
      <c r="G22" s="56">
        <f t="shared" si="9"/>
        <v>33890.3749904061</v>
      </c>
      <c r="H22" s="56">
        <f t="shared" si="9"/>
        <v>34477.624258374315</v>
      </c>
      <c r="I22" s="57">
        <f t="shared" si="9"/>
        <v>35874.63268240835</v>
      </c>
      <c r="J22" s="58">
        <f>(J21/J20)*1000</f>
        <v>35728.007622519035</v>
      </c>
      <c r="K22" s="57">
        <f aca="true" t="shared" si="10" ref="K22:Q22">IF(K20=0,,K21/K20*1000)</f>
        <v>33847.191769269695</v>
      </c>
      <c r="L22" s="56">
        <f t="shared" si="10"/>
        <v>32250.818604172735</v>
      </c>
      <c r="M22" s="56">
        <f t="shared" si="10"/>
        <v>35828.87465805501</v>
      </c>
      <c r="N22" s="56">
        <f t="shared" si="10"/>
        <v>37243.92286047629</v>
      </c>
      <c r="O22" s="56">
        <f t="shared" si="10"/>
        <v>37164.04510453668</v>
      </c>
      <c r="P22" s="57">
        <f t="shared" si="10"/>
        <v>36346.28737358933</v>
      </c>
      <c r="Q22" s="58">
        <f t="shared" si="10"/>
        <v>35287.213230622954</v>
      </c>
      <c r="R22" s="59">
        <f>(R21/R20)*1000</f>
        <v>35535.55682603535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>
        <v>47856</v>
      </c>
      <c r="E23" s="67">
        <v>43816</v>
      </c>
      <c r="F23" s="67">
        <v>55128</v>
      </c>
      <c r="G23" s="67">
        <v>37612</v>
      </c>
      <c r="H23" s="67">
        <v>53339</v>
      </c>
      <c r="I23" s="68">
        <v>38286</v>
      </c>
      <c r="J23" s="109">
        <f>SUM(D23:I23)</f>
        <v>276037</v>
      </c>
      <c r="K23" s="68">
        <v>31932</v>
      </c>
      <c r="L23" s="67">
        <v>19670</v>
      </c>
      <c r="M23" s="67">
        <v>4921</v>
      </c>
      <c r="N23" s="67">
        <v>59159</v>
      </c>
      <c r="O23" s="67">
        <v>43650</v>
      </c>
      <c r="P23" s="68">
        <v>31363</v>
      </c>
      <c r="Q23" s="109">
        <f>SUM(K23:P23)</f>
        <v>190695</v>
      </c>
      <c r="R23" s="110">
        <f>J23+Q23</f>
        <v>466732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>
        <v>2285027</v>
      </c>
      <c r="E24" s="67">
        <v>1634680</v>
      </c>
      <c r="F24" s="67">
        <v>1691768</v>
      </c>
      <c r="G24" s="67">
        <v>1267836</v>
      </c>
      <c r="H24" s="67">
        <v>1934370</v>
      </c>
      <c r="I24" s="68">
        <v>1365388</v>
      </c>
      <c r="J24" s="109">
        <f>SUM(D24:I24)</f>
        <v>10179069</v>
      </c>
      <c r="K24" s="108">
        <v>1085471</v>
      </c>
      <c r="L24" s="107">
        <v>697887</v>
      </c>
      <c r="M24" s="107">
        <v>170899</v>
      </c>
      <c r="N24" s="107">
        <v>2177619</v>
      </c>
      <c r="O24" s="107">
        <v>1624756</v>
      </c>
      <c r="P24" s="108">
        <v>1188090</v>
      </c>
      <c r="Q24" s="109">
        <f>SUM(K24:P24)</f>
        <v>6944722</v>
      </c>
      <c r="R24" s="110">
        <f>J24+Q24</f>
        <v>17123791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1" ref="D25:I25">IF(D23=0,,D24/D23*1000)</f>
        <v>47747.973085924445</v>
      </c>
      <c r="E25" s="56">
        <f t="shared" si="11"/>
        <v>37307.832755157935</v>
      </c>
      <c r="F25" s="56">
        <f t="shared" si="11"/>
        <v>30687.998839065447</v>
      </c>
      <c r="G25" s="56">
        <f t="shared" si="11"/>
        <v>33708.284590024465</v>
      </c>
      <c r="H25" s="56">
        <f t="shared" si="11"/>
        <v>36265.584281670075</v>
      </c>
      <c r="I25" s="57">
        <f t="shared" si="11"/>
        <v>35662.85326228909</v>
      </c>
      <c r="J25" s="58">
        <f>(J24/J23)*1000</f>
        <v>36875.74129555096</v>
      </c>
      <c r="K25" s="57">
        <f aca="true" t="shared" si="12" ref="K25:Q25">IF(K23=0,,K24/K23*1000)</f>
        <v>33993.20430915696</v>
      </c>
      <c r="L25" s="56">
        <f t="shared" si="12"/>
        <v>35479.76614133198</v>
      </c>
      <c r="M25" s="56">
        <f t="shared" si="12"/>
        <v>34728.51046535257</v>
      </c>
      <c r="N25" s="56">
        <f t="shared" si="12"/>
        <v>36809.59786338511</v>
      </c>
      <c r="O25" s="56">
        <f t="shared" si="12"/>
        <v>37222.3596792669</v>
      </c>
      <c r="P25" s="57">
        <f t="shared" si="12"/>
        <v>37881.899053024266</v>
      </c>
      <c r="Q25" s="58">
        <f t="shared" si="12"/>
        <v>36417.95537376439</v>
      </c>
      <c r="R25" s="59">
        <f>(R24/R23)*1000</f>
        <v>36688.70143894141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>
        <v>40348</v>
      </c>
      <c r="E26" s="67">
        <v>55200</v>
      </c>
      <c r="F26" s="67">
        <v>42915</v>
      </c>
      <c r="G26" s="67">
        <v>19918</v>
      </c>
      <c r="H26" s="67">
        <v>34693</v>
      </c>
      <c r="I26" s="68">
        <v>34704</v>
      </c>
      <c r="J26" s="109">
        <f>SUM(D26:I26)</f>
        <v>227778</v>
      </c>
      <c r="K26" s="68">
        <v>20856</v>
      </c>
      <c r="L26" s="67">
        <v>35079</v>
      </c>
      <c r="M26" s="67">
        <v>50952</v>
      </c>
      <c r="N26" s="67">
        <v>44637</v>
      </c>
      <c r="O26" s="67">
        <v>22291</v>
      </c>
      <c r="P26" s="68">
        <v>44955</v>
      </c>
      <c r="Q26" s="109">
        <f>SUM(K26:P26)</f>
        <v>218770</v>
      </c>
      <c r="R26" s="110">
        <f>J26+Q26</f>
        <v>446548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>
        <v>1941066</v>
      </c>
      <c r="E27" s="67">
        <v>2227046</v>
      </c>
      <c r="F27" s="67">
        <v>1331262</v>
      </c>
      <c r="G27" s="67">
        <v>708252</v>
      </c>
      <c r="H27" s="67">
        <v>1315458</v>
      </c>
      <c r="I27" s="68">
        <v>1339915</v>
      </c>
      <c r="J27" s="109">
        <f>SUM(D27:I27)</f>
        <v>8862999</v>
      </c>
      <c r="K27" s="108">
        <v>723718</v>
      </c>
      <c r="L27" s="107">
        <v>1107339</v>
      </c>
      <c r="M27" s="107">
        <v>1830624</v>
      </c>
      <c r="N27" s="107">
        <v>1652942</v>
      </c>
      <c r="O27" s="107">
        <v>822526</v>
      </c>
      <c r="P27" s="108">
        <v>1666737</v>
      </c>
      <c r="Q27" s="109">
        <f>SUM(K27:P27)</f>
        <v>7803886</v>
      </c>
      <c r="R27" s="110">
        <f>J27+Q27</f>
        <v>16666885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3" ref="D28:I28">IF(D26=0,,D27/D26*1000)</f>
        <v>48108.109447804105</v>
      </c>
      <c r="E28" s="56">
        <f t="shared" si="13"/>
        <v>40345.036231884056</v>
      </c>
      <c r="F28" s="56">
        <f t="shared" si="13"/>
        <v>31020.901782593497</v>
      </c>
      <c r="G28" s="56">
        <f t="shared" si="13"/>
        <v>35558.38939652575</v>
      </c>
      <c r="H28" s="56">
        <f t="shared" si="13"/>
        <v>37917.10143256564</v>
      </c>
      <c r="I28" s="57">
        <f t="shared" si="13"/>
        <v>38609.81443061319</v>
      </c>
      <c r="J28" s="58">
        <f>(J27/J26)*1000</f>
        <v>38910.68935542502</v>
      </c>
      <c r="K28" s="57">
        <f aca="true" t="shared" si="14" ref="K28:Q28">IF(K26=0,,K27/K26*1000)</f>
        <v>34700.709627924814</v>
      </c>
      <c r="L28" s="56">
        <f t="shared" si="14"/>
        <v>31567.00590096639</v>
      </c>
      <c r="M28" s="56">
        <f t="shared" si="14"/>
        <v>35928.403203014605</v>
      </c>
      <c r="N28" s="56">
        <f t="shared" si="14"/>
        <v>37030.75923561171</v>
      </c>
      <c r="O28" s="56">
        <f t="shared" si="14"/>
        <v>36899.46615225876</v>
      </c>
      <c r="P28" s="57">
        <f t="shared" si="14"/>
        <v>37075.67567567567</v>
      </c>
      <c r="Q28" s="58">
        <f t="shared" si="14"/>
        <v>35671.64602093523</v>
      </c>
      <c r="R28" s="59">
        <f>(R27/R26)*1000</f>
        <v>37323.83752698478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>
        <v>811</v>
      </c>
      <c r="E29" s="67">
        <v>3300</v>
      </c>
      <c r="F29" s="67">
        <v>2377</v>
      </c>
      <c r="G29" s="67">
        <v>8875</v>
      </c>
      <c r="H29" s="67">
        <v>11378</v>
      </c>
      <c r="I29" s="68">
        <v>3041</v>
      </c>
      <c r="J29" s="109">
        <f>SUM(D29:I29)</f>
        <v>29782</v>
      </c>
      <c r="K29" s="68">
        <v>1522</v>
      </c>
      <c r="L29" s="67">
        <v>3183</v>
      </c>
      <c r="M29" s="67">
        <v>4290</v>
      </c>
      <c r="N29" s="67">
        <v>3596</v>
      </c>
      <c r="O29" s="67">
        <v>4692</v>
      </c>
      <c r="P29" s="68">
        <v>3033</v>
      </c>
      <c r="Q29" s="109">
        <f>SUM(K29:P29)</f>
        <v>20316</v>
      </c>
      <c r="R29" s="110">
        <f>J29+Q29</f>
        <v>50098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>
        <v>37312</v>
      </c>
      <c r="E30" s="67">
        <v>112184</v>
      </c>
      <c r="F30" s="107">
        <v>83695</v>
      </c>
      <c r="G30" s="67">
        <v>349343</v>
      </c>
      <c r="H30" s="107">
        <v>456988</v>
      </c>
      <c r="I30" s="108">
        <v>118775</v>
      </c>
      <c r="J30" s="109">
        <f>SUM(D30:I30)</f>
        <v>1158297</v>
      </c>
      <c r="K30" s="108">
        <v>55142</v>
      </c>
      <c r="L30" s="107">
        <v>114808</v>
      </c>
      <c r="M30" s="107">
        <v>164597</v>
      </c>
      <c r="N30" s="107">
        <v>143297</v>
      </c>
      <c r="O30" s="107">
        <v>191462</v>
      </c>
      <c r="P30" s="108">
        <v>122567</v>
      </c>
      <c r="Q30" s="109">
        <f>SUM(K30:P30)</f>
        <v>791873</v>
      </c>
      <c r="R30" s="110">
        <f>J30+Q30</f>
        <v>1950170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5" ref="D31:I31">IF(D29=0,,D30/D29*1000)</f>
        <v>46007.39827373613</v>
      </c>
      <c r="E31" s="56">
        <f t="shared" si="15"/>
        <v>33995.15151515151</v>
      </c>
      <c r="F31" s="56">
        <f t="shared" si="15"/>
        <v>35210.3491796382</v>
      </c>
      <c r="G31" s="56">
        <f t="shared" si="15"/>
        <v>39362.59154929577</v>
      </c>
      <c r="H31" s="56">
        <f t="shared" si="15"/>
        <v>40164.17648092811</v>
      </c>
      <c r="I31" s="57">
        <f t="shared" si="15"/>
        <v>39057.87569878329</v>
      </c>
      <c r="J31" s="58">
        <f>(J30/J29)*1000</f>
        <v>38892.51897119066</v>
      </c>
      <c r="K31" s="57">
        <f aca="true" t="shared" si="16" ref="K31:Q31">IF(K29=0,,K30/K29*1000)</f>
        <v>36229.9605781866</v>
      </c>
      <c r="L31" s="56">
        <f t="shared" si="16"/>
        <v>36069.11718504556</v>
      </c>
      <c r="M31" s="56">
        <f t="shared" si="16"/>
        <v>38367.59906759907</v>
      </c>
      <c r="N31" s="56">
        <f t="shared" si="16"/>
        <v>39848.998887652946</v>
      </c>
      <c r="O31" s="56">
        <f t="shared" si="16"/>
        <v>40806.05285592498</v>
      </c>
      <c r="P31" s="57">
        <f t="shared" si="16"/>
        <v>40411.14408176723</v>
      </c>
      <c r="Q31" s="58">
        <f t="shared" si="16"/>
        <v>38977.80074817877</v>
      </c>
      <c r="R31" s="59">
        <f>(R30/R29)*1000</f>
        <v>38927.10287835842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>
        <v>23077</v>
      </c>
      <c r="F32" s="67">
        <v>24849</v>
      </c>
      <c r="G32" s="67">
        <v>20000</v>
      </c>
      <c r="H32" s="67"/>
      <c r="I32" s="68">
        <v>42040</v>
      </c>
      <c r="J32" s="109">
        <f>SUM(D32:I32)</f>
        <v>109966</v>
      </c>
      <c r="K32" s="68"/>
      <c r="L32" s="67"/>
      <c r="M32" s="67"/>
      <c r="N32" s="67"/>
      <c r="O32" s="67"/>
      <c r="P32" s="68"/>
      <c r="Q32" s="109">
        <f>SUM(K32:P32)</f>
        <v>0</v>
      </c>
      <c r="R32" s="110">
        <f>J32+Q32</f>
        <v>109966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66"/>
      <c r="E33" s="107">
        <v>959660</v>
      </c>
      <c r="F33" s="107">
        <v>803383</v>
      </c>
      <c r="G33" s="50">
        <v>653262</v>
      </c>
      <c r="H33" s="50"/>
      <c r="I33" s="108">
        <v>1535946</v>
      </c>
      <c r="J33" s="109">
        <f>SUM(D33:I33)</f>
        <v>3952251</v>
      </c>
      <c r="K33" s="108"/>
      <c r="L33" s="107"/>
      <c r="M33" s="107"/>
      <c r="N33" s="107"/>
      <c r="O33" s="107"/>
      <c r="P33" s="108"/>
      <c r="Q33" s="109">
        <f>SUM(K33:P33)</f>
        <v>0</v>
      </c>
      <c r="R33" s="110">
        <f>J33+Q33</f>
        <v>3952251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17" ref="D34:J34">IF(D32=0,,D33/D32*1000)</f>
        <v>0</v>
      </c>
      <c r="E34" s="56">
        <f t="shared" si="17"/>
        <v>41585.12804957317</v>
      </c>
      <c r="F34" s="56">
        <f t="shared" si="17"/>
        <v>32330.59680470039</v>
      </c>
      <c r="G34" s="56">
        <f t="shared" si="17"/>
        <v>32663.1</v>
      </c>
      <c r="H34" s="56">
        <f t="shared" si="17"/>
        <v>0</v>
      </c>
      <c r="I34" s="57">
        <f t="shared" si="17"/>
        <v>36535.34728829686</v>
      </c>
      <c r="J34" s="58">
        <f t="shared" si="17"/>
        <v>35940.663477802234</v>
      </c>
      <c r="K34" s="57">
        <f aca="true" t="shared" si="18" ref="K34:R34">IF(K32=0,,K33/K32*1000)</f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 t="shared" si="18"/>
        <v>0</v>
      </c>
      <c r="R34" s="59">
        <f t="shared" si="18"/>
        <v>35940.663477802234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>
        <v>24496</v>
      </c>
      <c r="E35" s="67"/>
      <c r="F35" s="67"/>
      <c r="G35" s="67">
        <v>21094</v>
      </c>
      <c r="H35" s="67"/>
      <c r="I35" s="68">
        <v>15747</v>
      </c>
      <c r="J35" s="109">
        <f>SUM(D35:I35)</f>
        <v>61337</v>
      </c>
      <c r="K35" s="68"/>
      <c r="L35" s="67"/>
      <c r="M35" s="67"/>
      <c r="N35" s="67">
        <v>8621</v>
      </c>
      <c r="O35" s="67">
        <v>22031</v>
      </c>
      <c r="P35" s="68"/>
      <c r="Q35" s="109">
        <f>SUM(K35:P35)</f>
        <v>30652</v>
      </c>
      <c r="R35" s="110">
        <f>J35+Q35</f>
        <v>91989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66">
        <v>1050123</v>
      </c>
      <c r="E36" s="67"/>
      <c r="F36" s="107"/>
      <c r="G36" s="67">
        <v>700038</v>
      </c>
      <c r="H36" s="107"/>
      <c r="I36" s="68">
        <v>595053</v>
      </c>
      <c r="J36" s="109">
        <f>SUM(D36:I36)</f>
        <v>2345214</v>
      </c>
      <c r="K36" s="108"/>
      <c r="L36" s="107"/>
      <c r="M36" s="107"/>
      <c r="N36" s="107">
        <v>330019</v>
      </c>
      <c r="O36" s="107">
        <v>843408</v>
      </c>
      <c r="P36" s="108"/>
      <c r="Q36" s="109">
        <f>SUM(K36:P36)</f>
        <v>1173427</v>
      </c>
      <c r="R36" s="110">
        <f>J36+Q36</f>
        <v>3518641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9" ref="D37:I37">IF(D35=0,,D36/D35*1000)</f>
        <v>42869.162312214234</v>
      </c>
      <c r="E37" s="56">
        <f t="shared" si="19"/>
        <v>0</v>
      </c>
      <c r="F37" s="56">
        <f t="shared" si="19"/>
        <v>0</v>
      </c>
      <c r="G37" s="56">
        <f t="shared" si="19"/>
        <v>33186.59334407889</v>
      </c>
      <c r="H37" s="56">
        <f t="shared" si="19"/>
        <v>0</v>
      </c>
      <c r="I37" s="57">
        <f t="shared" si="19"/>
        <v>37788.34063631168</v>
      </c>
      <c r="J37" s="58">
        <f>(J36/J35)*1000</f>
        <v>38234.899000603225</v>
      </c>
      <c r="K37" s="57">
        <f aca="true" t="shared" si="20" ref="K37:Q37">IF(K35=0,,K36/K35*1000)</f>
        <v>0</v>
      </c>
      <c r="L37" s="56">
        <f t="shared" si="20"/>
        <v>0</v>
      </c>
      <c r="M37" s="56">
        <f t="shared" si="20"/>
        <v>0</v>
      </c>
      <c r="N37" s="56">
        <f t="shared" si="20"/>
        <v>38280.82589026795</v>
      </c>
      <c r="O37" s="56">
        <f t="shared" si="20"/>
        <v>38282.78335073306</v>
      </c>
      <c r="P37" s="57">
        <f t="shared" si="20"/>
        <v>0</v>
      </c>
      <c r="Q37" s="58">
        <f t="shared" si="20"/>
        <v>38282.23280699465</v>
      </c>
      <c r="R37" s="59">
        <f>(R36/R35)*1000</f>
        <v>38250.671275913424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>
        <v>76786</v>
      </c>
      <c r="E38" s="114" t="s">
        <v>74</v>
      </c>
      <c r="F38" s="67"/>
      <c r="G38" s="67"/>
      <c r="H38" s="67"/>
      <c r="I38" s="68"/>
      <c r="J38" s="109">
        <f>SUM(D38:I38)</f>
        <v>76786</v>
      </c>
      <c r="K38" s="68">
        <v>6</v>
      </c>
      <c r="L38" s="67"/>
      <c r="M38" s="67">
        <v>14</v>
      </c>
      <c r="N38" s="67">
        <v>4</v>
      </c>
      <c r="O38" s="67"/>
      <c r="P38" s="68">
        <v>3</v>
      </c>
      <c r="Q38" s="109">
        <f>SUM(K38:P38)</f>
        <v>27</v>
      </c>
      <c r="R38" s="110">
        <f>J38+Q38</f>
        <v>76813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>
        <v>3831120</v>
      </c>
      <c r="E39" s="107">
        <v>240</v>
      </c>
      <c r="F39" s="107"/>
      <c r="G39" s="107"/>
      <c r="H39" s="107"/>
      <c r="I39" s="108"/>
      <c r="J39" s="109">
        <f>SUM(D39:I39)</f>
        <v>3831360</v>
      </c>
      <c r="K39" s="108">
        <v>3172</v>
      </c>
      <c r="L39" s="107"/>
      <c r="M39" s="107">
        <v>7052</v>
      </c>
      <c r="N39" s="107">
        <v>1894</v>
      </c>
      <c r="O39" s="107"/>
      <c r="P39" s="108">
        <v>1976</v>
      </c>
      <c r="Q39" s="109">
        <f>SUM(K39:P39)</f>
        <v>14094</v>
      </c>
      <c r="R39" s="110">
        <f>J39+Q39</f>
        <v>3845454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21" ref="D40:I40">IF(D38=0,,D39/D38*1000)</f>
        <v>49893.47016383195</v>
      </c>
      <c r="E40" s="56"/>
      <c r="F40" s="56">
        <f t="shared" si="21"/>
        <v>0</v>
      </c>
      <c r="G40" s="56">
        <f t="shared" si="21"/>
        <v>0</v>
      </c>
      <c r="H40" s="56">
        <f t="shared" si="21"/>
        <v>0</v>
      </c>
      <c r="I40" s="57">
        <f t="shared" si="21"/>
        <v>0</v>
      </c>
      <c r="J40" s="58">
        <f>(J39/J38)*1000</f>
        <v>49896.59573359727</v>
      </c>
      <c r="K40" s="57">
        <f aca="true" t="shared" si="22" ref="K40:Q40">IF(K38=0,,K39/K38*1000)</f>
        <v>528666.6666666666</v>
      </c>
      <c r="L40" s="56">
        <f t="shared" si="22"/>
        <v>0</v>
      </c>
      <c r="M40" s="56">
        <f t="shared" si="22"/>
        <v>503714.28571428574</v>
      </c>
      <c r="N40" s="56">
        <f t="shared" si="22"/>
        <v>473500</v>
      </c>
      <c r="O40" s="56">
        <f t="shared" si="22"/>
        <v>0</v>
      </c>
      <c r="P40" s="57">
        <f t="shared" si="22"/>
        <v>658666.6666666666</v>
      </c>
      <c r="Q40" s="58">
        <f t="shared" si="22"/>
        <v>522000</v>
      </c>
      <c r="R40" s="59">
        <f>(R39/R38)*1000</f>
        <v>50062.54149688204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6">
        <f>D5+D8+D11+D14+D17+D20+D23+D26+D29+D32+D35+D38</f>
        <v>753348</v>
      </c>
      <c r="E41" s="107">
        <f aca="true" t="shared" si="23" ref="D41:I42">E5+E8+E11+E14+E17+E20+E23+E26+E29+E32+E35+E38</f>
        <v>901797</v>
      </c>
      <c r="F41" s="107">
        <f t="shared" si="23"/>
        <v>776724</v>
      </c>
      <c r="G41" s="107">
        <f>G5+G8+G11+G14+G17+G20+G23+G26+G29+G32+G35+G38</f>
        <v>882039</v>
      </c>
      <c r="H41" s="107">
        <f t="shared" si="23"/>
        <v>771937</v>
      </c>
      <c r="I41" s="108">
        <f t="shared" si="23"/>
        <v>987449</v>
      </c>
      <c r="J41" s="109">
        <f>SUM(D41:I41)</f>
        <v>5073294</v>
      </c>
      <c r="K41" s="108">
        <f aca="true" t="shared" si="24" ref="K41:P42">K5+K8+K11+K14+K17+K20+K23+K26+K29+K32+K35+K38</f>
        <v>534775</v>
      </c>
      <c r="L41" s="107">
        <f t="shared" si="24"/>
        <v>815225</v>
      </c>
      <c r="M41" s="107">
        <f t="shared" si="24"/>
        <v>816571</v>
      </c>
      <c r="N41" s="107">
        <f t="shared" si="24"/>
        <v>879238</v>
      </c>
      <c r="O41" s="107">
        <f t="shared" si="24"/>
        <v>906918</v>
      </c>
      <c r="P41" s="108">
        <f t="shared" si="24"/>
        <v>975485</v>
      </c>
      <c r="Q41" s="109">
        <f>SUM(K41:P41)</f>
        <v>4928212</v>
      </c>
      <c r="R41" s="110">
        <f>J41+Q41</f>
        <v>10001506</v>
      </c>
      <c r="S41" s="54"/>
    </row>
    <row r="42" spans="1:19" s="46" customFormat="1" ht="18" customHeight="1">
      <c r="A42" s="136"/>
      <c r="B42" s="47" t="s">
        <v>28</v>
      </c>
      <c r="C42" s="48" t="s">
        <v>5</v>
      </c>
      <c r="D42" s="106">
        <f t="shared" si="23"/>
        <v>34918999</v>
      </c>
      <c r="E42" s="107">
        <f t="shared" si="23"/>
        <v>36153531</v>
      </c>
      <c r="F42" s="107">
        <f t="shared" si="23"/>
        <v>24209106</v>
      </c>
      <c r="G42" s="107">
        <f t="shared" si="23"/>
        <v>29845807</v>
      </c>
      <c r="H42" s="107">
        <f t="shared" si="23"/>
        <v>27558291</v>
      </c>
      <c r="I42" s="108">
        <f t="shared" si="23"/>
        <v>35827458</v>
      </c>
      <c r="J42" s="109">
        <f>SUM(D42:I42)</f>
        <v>188513192</v>
      </c>
      <c r="K42" s="108">
        <f t="shared" si="24"/>
        <v>17993958</v>
      </c>
      <c r="L42" s="107">
        <f t="shared" si="24"/>
        <v>26494874</v>
      </c>
      <c r="M42" s="107">
        <f t="shared" si="24"/>
        <v>28460384</v>
      </c>
      <c r="N42" s="107">
        <f t="shared" si="24"/>
        <v>32507897</v>
      </c>
      <c r="O42" s="107">
        <f t="shared" si="24"/>
        <v>33835140</v>
      </c>
      <c r="P42" s="108">
        <f t="shared" si="24"/>
        <v>35471646</v>
      </c>
      <c r="Q42" s="109">
        <f>Q6+Q9+Q12+Q15+Q18+Q21+Q24+Q27+Q30+Q33+Q36+Q39</f>
        <v>174763899</v>
      </c>
      <c r="R42" s="110">
        <f>J42+Q42</f>
        <v>363277091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5" ref="D43:I43">IF(D41=0,,D42/D41*1000)</f>
        <v>46351.751116349944</v>
      </c>
      <c r="E43" s="56">
        <f t="shared" si="25"/>
        <v>40090.54255004175</v>
      </c>
      <c r="F43" s="56">
        <f t="shared" si="25"/>
        <v>31168.22191666538</v>
      </c>
      <c r="G43" s="56">
        <f t="shared" si="25"/>
        <v>33837.28724013337</v>
      </c>
      <c r="H43" s="56">
        <f t="shared" si="25"/>
        <v>35700.181491494775</v>
      </c>
      <c r="I43" s="57">
        <f t="shared" si="25"/>
        <v>36282.8439747268</v>
      </c>
      <c r="J43" s="58">
        <f>(J42/J41)*1000</f>
        <v>37157.94747948769</v>
      </c>
      <c r="K43" s="57">
        <f aca="true" t="shared" si="26" ref="K43:Q43">IF(K41=0,,K42/K41*1000)</f>
        <v>33647.717264270024</v>
      </c>
      <c r="L43" s="56">
        <f t="shared" si="26"/>
        <v>32500.0754392959</v>
      </c>
      <c r="M43" s="56">
        <f t="shared" si="26"/>
        <v>34853.53263831314</v>
      </c>
      <c r="N43" s="56">
        <f t="shared" si="26"/>
        <v>36972.8071352694</v>
      </c>
      <c r="O43" s="56">
        <f t="shared" si="26"/>
        <v>37307.827168498145</v>
      </c>
      <c r="P43" s="57">
        <f t="shared" si="26"/>
        <v>36363.08707976033</v>
      </c>
      <c r="Q43" s="58">
        <f t="shared" si="26"/>
        <v>35461.92797712436</v>
      </c>
      <c r="R43" s="59">
        <f>(R42/R41)*1000</f>
        <v>36322.23897081099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91">
        <v>119.35</v>
      </c>
      <c r="I44" s="61">
        <v>117.32</v>
      </c>
      <c r="J44" s="62">
        <f>'総合計'!J44</f>
        <v>118.39474957733648</v>
      </c>
      <c r="K44" s="63">
        <v>111.49</v>
      </c>
      <c r="L44" s="115">
        <v>109.18</v>
      </c>
      <c r="M44" s="64">
        <v>108.74</v>
      </c>
      <c r="N44" s="64">
        <v>106.93</v>
      </c>
      <c r="O44" s="88">
        <v>106.043</v>
      </c>
      <c r="P44" s="89">
        <v>108.97</v>
      </c>
      <c r="Q44" s="90">
        <f>'総合計'!Q44</f>
        <v>108.31690670509961</v>
      </c>
      <c r="R44" s="85">
        <f>'総合計'!R44</f>
        <v>113.49455375419555</v>
      </c>
      <c r="S44" s="45"/>
    </row>
    <row r="45" spans="1:4" ht="16.5" customHeight="1">
      <c r="A45" s="117" t="s">
        <v>77</v>
      </c>
      <c r="D45" s="117"/>
    </row>
  </sheetData>
  <mergeCells count="16">
    <mergeCell ref="Q3:R3"/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&amp;C&amp;20-1-</oddFooter>
  </headerFooter>
  <colBreaks count="1" manualBreakCount="1">
    <brk id="18" min="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Zeros="0" zoomScale="70" zoomScaleNormal="70"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44" sqref="O44"/>
    </sheetView>
  </sheetViews>
  <sheetFormatPr defaultColWidth="9.140625" defaultRowHeight="12.75"/>
  <cols>
    <col min="1" max="1" width="14.28125" style="0" customWidth="1"/>
    <col min="4" max="9" width="10.7109375" style="0" customWidth="1"/>
    <col min="10" max="10" width="12.140625" style="0" bestFit="1" customWidth="1"/>
    <col min="11" max="16" width="10.7109375" style="0" customWidth="1"/>
    <col min="17" max="18" width="12.140625" style="0" customWidth="1"/>
    <col min="19" max="19" width="7.140625" style="0" customWidth="1"/>
  </cols>
  <sheetData>
    <row r="2" spans="1:18" ht="27" customHeight="1">
      <c r="A2" s="17" t="s">
        <v>57</v>
      </c>
      <c r="B2" s="34" t="s">
        <v>75</v>
      </c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R2" s="2"/>
    </row>
    <row r="3" spans="1:18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8"/>
      <c r="R3" s="119"/>
    </row>
    <row r="4" spans="1:19" ht="24" customHeight="1" thickBot="1">
      <c r="A4" s="33"/>
      <c r="B4" s="4"/>
      <c r="C4" s="4"/>
      <c r="D4" s="23" t="s">
        <v>59</v>
      </c>
      <c r="E4" s="40" t="s">
        <v>60</v>
      </c>
      <c r="F4" s="40" t="s">
        <v>61</v>
      </c>
      <c r="G4" s="40" t="s">
        <v>62</v>
      </c>
      <c r="H4" s="40" t="s">
        <v>63</v>
      </c>
      <c r="I4" s="30" t="s">
        <v>64</v>
      </c>
      <c r="J4" s="27" t="s">
        <v>1</v>
      </c>
      <c r="K4" s="30" t="s">
        <v>65</v>
      </c>
      <c r="L4" s="40" t="s">
        <v>66</v>
      </c>
      <c r="M4" s="40" t="s">
        <v>67</v>
      </c>
      <c r="N4" s="40" t="s">
        <v>68</v>
      </c>
      <c r="O4" s="40" t="s">
        <v>69</v>
      </c>
      <c r="P4" s="30" t="s">
        <v>70</v>
      </c>
      <c r="Q4" s="27" t="s">
        <v>2</v>
      </c>
      <c r="R4" s="24" t="s">
        <v>3</v>
      </c>
      <c r="S4" s="5"/>
    </row>
    <row r="5" spans="1:19" ht="12.75" customHeight="1">
      <c r="A5" s="152" t="s">
        <v>56</v>
      </c>
      <c r="B5" s="15" t="s">
        <v>27</v>
      </c>
      <c r="C5" s="13" t="s">
        <v>4</v>
      </c>
      <c r="D5" s="92">
        <f>'P合計'!D5+'B合計'!D5+'液化石油ガス'!D5</f>
        <v>209133</v>
      </c>
      <c r="E5" s="93">
        <f>'P合計'!E5+'B合計'!E5+'液化石油ガス'!E5</f>
        <v>422288</v>
      </c>
      <c r="F5" s="93">
        <f>'P合計'!F5+'B合計'!F5+'液化石油ガス'!F5</f>
        <v>219667</v>
      </c>
      <c r="G5" s="93">
        <f>'P合計'!G5+'B合計'!G5+'液化石油ガス'!G5</f>
        <v>407162</v>
      </c>
      <c r="H5" s="93">
        <f>'P合計'!H5+'B合計'!H5+'液化石油ガス'!H5</f>
        <v>397464</v>
      </c>
      <c r="I5" s="94">
        <f>'P合計'!I5+'B合計'!I5+'液化石油ガス'!I5</f>
        <v>507895</v>
      </c>
      <c r="J5" s="95">
        <f>'P合計'!J5+'B合計'!J5+'液化石油ガス'!J5</f>
        <v>2163609</v>
      </c>
      <c r="K5" s="94">
        <f>'P合計'!K5+'B合計'!K5+'液化石油ガス'!K5</f>
        <v>330900</v>
      </c>
      <c r="L5" s="93">
        <f>'P合計'!L5+'B合計'!L5+'液化石油ガス'!L5</f>
        <v>421936</v>
      </c>
      <c r="M5" s="93">
        <f>'P合計'!M5+'B合計'!M5+'液化石油ガス'!M5</f>
        <v>404148</v>
      </c>
      <c r="N5" s="93">
        <f>'P合計'!N5+'B合計'!N5+'液化石油ガス'!N5</f>
        <v>511476</v>
      </c>
      <c r="O5" s="93">
        <f>'P合計'!O5+'B合計'!O5+'液化石油ガス'!O5</f>
        <v>454026</v>
      </c>
      <c r="P5" s="94">
        <f>'P合計'!P5+'B合計'!P5+'液化石油ガス'!P5</f>
        <v>512537</v>
      </c>
      <c r="Q5" s="95">
        <f>'P合計'!Q5+'B合計'!Q5+'液化石油ガス'!Q5</f>
        <v>2635023</v>
      </c>
      <c r="R5" s="96">
        <f>'P合計'!R5+'B合計'!R5+'液化石油ガス'!R5</f>
        <v>4798632</v>
      </c>
      <c r="S5" s="5"/>
    </row>
    <row r="6" spans="1:19" ht="12.75" customHeight="1">
      <c r="A6" s="153"/>
      <c r="B6" s="15" t="s">
        <v>29</v>
      </c>
      <c r="C6" s="13" t="s">
        <v>5</v>
      </c>
      <c r="D6" s="92">
        <f>'P合計'!D6+'B合計'!D6+'液化石油ガス'!D6</f>
        <v>9830589</v>
      </c>
      <c r="E6" s="93">
        <f>'P合計'!E6+'B合計'!E6+'液化石油ガス'!E6</f>
        <v>17209906</v>
      </c>
      <c r="F6" s="93">
        <f>'P合計'!F6+'B合計'!F6+'液化石油ガス'!F6</f>
        <v>6829362</v>
      </c>
      <c r="G6" s="93">
        <f>'P合計'!G6+'B合計'!G6+'液化石油ガス'!G6</f>
        <v>13539857</v>
      </c>
      <c r="H6" s="93">
        <f>'P合計'!H6+'B合計'!H6+'液化石油ガス'!H6</f>
        <v>14199504</v>
      </c>
      <c r="I6" s="94">
        <f>'P合計'!I6+'B合計'!I6+'液化石油ガス'!I6</f>
        <v>18130648</v>
      </c>
      <c r="J6" s="95">
        <f>'P合計'!J6+'B合計'!J6+'液化石油ガス'!J6</f>
        <v>79739866</v>
      </c>
      <c r="K6" s="94">
        <f>'P合計'!K6+'B合計'!K6+'液化石油ガス'!K6</f>
        <v>11042679</v>
      </c>
      <c r="L6" s="93">
        <f>'P合計'!L6+'B合計'!L6+'液化石油ガス'!L6</f>
        <v>13743440</v>
      </c>
      <c r="M6" s="93">
        <f>'P合計'!M6+'B合計'!M6+'液化石油ガス'!M6</f>
        <v>14034095</v>
      </c>
      <c r="N6" s="93">
        <f>'P合計'!N6+'B合計'!N6+'液化石油ガス'!N6</f>
        <v>18916169</v>
      </c>
      <c r="O6" s="93">
        <f>'P合計'!O6+'B合計'!O6+'液化石油ガス'!O6</f>
        <v>16907626</v>
      </c>
      <c r="P6" s="94">
        <f>'P合計'!P6+'B合計'!P6+'液化石油ガス'!P6</f>
        <v>19007304</v>
      </c>
      <c r="Q6" s="95">
        <f>'P合計'!Q6+'B合計'!Q6+'液化石油ガス'!Q6</f>
        <v>93651313</v>
      </c>
      <c r="R6" s="96">
        <f>'P合計'!R6+'B合計'!R6+'液化石油ガス'!R6</f>
        <v>173391179</v>
      </c>
      <c r="S6" s="5"/>
    </row>
    <row r="7" spans="1:19" ht="12.75" customHeight="1" thickBot="1">
      <c r="A7" s="154"/>
      <c r="B7" s="16" t="s">
        <v>31</v>
      </c>
      <c r="C7" s="14" t="s">
        <v>6</v>
      </c>
      <c r="D7" s="7">
        <f aca="true" t="shared" si="0" ref="D7:R7">IF(D5=0,"",(D6/D5)*1000)</f>
        <v>47006.39784252127</v>
      </c>
      <c r="E7" s="38">
        <f t="shared" si="0"/>
        <v>40753.95464706551</v>
      </c>
      <c r="F7" s="38">
        <f t="shared" si="0"/>
        <v>31089.612914092693</v>
      </c>
      <c r="G7" s="38">
        <f t="shared" si="0"/>
        <v>33254.225590796785</v>
      </c>
      <c r="H7" s="38">
        <f t="shared" si="0"/>
        <v>35725.25813658596</v>
      </c>
      <c r="I7" s="32">
        <f t="shared" si="0"/>
        <v>35697.63041573554</v>
      </c>
      <c r="J7" s="29">
        <f t="shared" si="0"/>
        <v>36855.02602364845</v>
      </c>
      <c r="K7" s="32">
        <f t="shared" si="0"/>
        <v>33371.65004533092</v>
      </c>
      <c r="L7" s="38">
        <f t="shared" si="0"/>
        <v>32572.333244852303</v>
      </c>
      <c r="M7" s="38">
        <f t="shared" si="0"/>
        <v>34725.13782079832</v>
      </c>
      <c r="N7" s="38">
        <f t="shared" si="0"/>
        <v>36983.49287161079</v>
      </c>
      <c r="O7" s="38">
        <f t="shared" si="0"/>
        <v>37239.3343112509</v>
      </c>
      <c r="P7" s="32">
        <f t="shared" si="0"/>
        <v>37084.74510132927</v>
      </c>
      <c r="Q7" s="29">
        <f t="shared" si="0"/>
        <v>35540.9850312502</v>
      </c>
      <c r="R7" s="26">
        <f t="shared" si="0"/>
        <v>36133.460327860106</v>
      </c>
      <c r="S7" s="5"/>
    </row>
    <row r="8" spans="1:19" ht="12.75" customHeight="1">
      <c r="A8" s="152" t="s">
        <v>34</v>
      </c>
      <c r="B8" s="15" t="s">
        <v>27</v>
      </c>
      <c r="C8" s="13" t="s">
        <v>4</v>
      </c>
      <c r="D8" s="92">
        <f>'P合計'!D8+'B合計'!D8+'液化石油ガス'!D8</f>
        <v>113746</v>
      </c>
      <c r="E8" s="93">
        <f>'P合計'!E8+'B合計'!E8+'液化石油ガス'!E8</f>
        <v>135186</v>
      </c>
      <c r="F8" s="93">
        <f>'P合計'!F8+'B合計'!F8+'液化石油ガス'!F8</f>
        <v>106174</v>
      </c>
      <c r="G8" s="93">
        <f>'P合計'!G8+'B合計'!G8+'液化石油ガス'!G8</f>
        <v>133788</v>
      </c>
      <c r="H8" s="93">
        <f>'P合計'!H8+'B合計'!H8+'液化石油ガス'!H8</f>
        <v>151855</v>
      </c>
      <c r="I8" s="94">
        <f>'P合計'!I8+'B合計'!I8+'液化石油ガス'!I8</f>
        <v>177621</v>
      </c>
      <c r="J8" s="95">
        <f>'P合計'!J8+'B合計'!J8+'液化石油ガス'!J8</f>
        <v>818370</v>
      </c>
      <c r="K8" s="94">
        <f>'P合計'!K8+'B合計'!K8+'液化石油ガス'!K8</f>
        <v>81105</v>
      </c>
      <c r="L8" s="93">
        <f>'P合計'!L8+'B合計'!L8+'液化石油ガス'!L8</f>
        <v>105077</v>
      </c>
      <c r="M8" s="93">
        <f>'P合計'!M8+'B合計'!M8+'液化石油ガス'!M8</f>
        <v>115309</v>
      </c>
      <c r="N8" s="93">
        <f>'P合計'!N8+'B合計'!N8+'液化石油ガス'!N8</f>
        <v>145541</v>
      </c>
      <c r="O8" s="93">
        <f>'P合計'!O8+'B合計'!O8+'液化石油ガス'!O8</f>
        <v>89407</v>
      </c>
      <c r="P8" s="94">
        <f>'P合計'!P8+'B合計'!P8+'液化石油ガス'!P8</f>
        <v>107608</v>
      </c>
      <c r="Q8" s="95">
        <f>'P合計'!Q8+'B合計'!Q8+'液化石油ガス'!Q8</f>
        <v>644047</v>
      </c>
      <c r="R8" s="96">
        <f>'P合計'!R8+'B合計'!R8+'液化石油ガス'!R8</f>
        <v>1462417</v>
      </c>
      <c r="S8" s="5"/>
    </row>
    <row r="9" spans="1:19" ht="12.75" customHeight="1">
      <c r="A9" s="153"/>
      <c r="B9" s="15" t="s">
        <v>29</v>
      </c>
      <c r="C9" s="13" t="s">
        <v>5</v>
      </c>
      <c r="D9" s="92">
        <f>'P合計'!D9+'B合計'!D9+'液化石油ガス'!D9</f>
        <v>5165749</v>
      </c>
      <c r="E9" s="93">
        <f>'P合計'!E9+'B合計'!E9+'液化石油ガス'!E9</f>
        <v>5078044</v>
      </c>
      <c r="F9" s="93">
        <f>'P合計'!F9+'B合計'!F9+'液化石油ガス'!F9</f>
        <v>3443872</v>
      </c>
      <c r="G9" s="93">
        <f>'P合計'!G9+'B合計'!G9+'液化石油ガス'!G9</f>
        <v>4534851</v>
      </c>
      <c r="H9" s="93">
        <f>'P合計'!H9+'B合計'!H9+'液化石油ガス'!H9</f>
        <v>5361406</v>
      </c>
      <c r="I9" s="94">
        <f>'P合計'!I9+'B合計'!I9+'液化石油ガス'!I9</f>
        <v>6319232</v>
      </c>
      <c r="J9" s="95">
        <f>'P合計'!J9+'B合計'!J9+'液化石油ガス'!J9</f>
        <v>29903154</v>
      </c>
      <c r="K9" s="94">
        <f>'P合計'!K9+'B合計'!K9+'液化石油ガス'!K9</f>
        <v>2672597</v>
      </c>
      <c r="L9" s="93">
        <f>'P合計'!L9+'B合計'!L9+'液化石油ガス'!L9</f>
        <v>3399607</v>
      </c>
      <c r="M9" s="93">
        <f>'P合計'!M9+'B合計'!M9+'液化石油ガス'!M9</f>
        <v>4034704</v>
      </c>
      <c r="N9" s="93">
        <f>'P合計'!N9+'B合計'!N9+'液化石油ガス'!N9</f>
        <v>5349419</v>
      </c>
      <c r="O9" s="93">
        <f>'P合計'!O9+'B合計'!O9+'液化石油ガス'!O9</f>
        <v>3377443</v>
      </c>
      <c r="P9" s="94">
        <f>'P合計'!P9+'B合計'!P9+'液化石油ガス'!P9</f>
        <v>3685532</v>
      </c>
      <c r="Q9" s="95">
        <f>'P合計'!Q9+'B合計'!Q9+'液化石油ガス'!Q9</f>
        <v>22519302</v>
      </c>
      <c r="R9" s="96">
        <f>'P合計'!R9+'B合計'!R9+'液化石油ガス'!R9</f>
        <v>52422456</v>
      </c>
      <c r="S9" s="5"/>
    </row>
    <row r="10" spans="1:19" ht="12.75" customHeight="1" thickBot="1">
      <c r="A10" s="154"/>
      <c r="B10" s="16" t="s">
        <v>31</v>
      </c>
      <c r="C10" s="14" t="s">
        <v>6</v>
      </c>
      <c r="D10" s="7">
        <f aca="true" t="shared" si="1" ref="D10:R10">IF(D8=0,"",(D9/D8)*1000)</f>
        <v>45414.775025055824</v>
      </c>
      <c r="E10" s="38">
        <f t="shared" si="1"/>
        <v>37563.3867412306</v>
      </c>
      <c r="F10" s="38">
        <f t="shared" si="1"/>
        <v>32436.114302936687</v>
      </c>
      <c r="G10" s="38">
        <f t="shared" si="1"/>
        <v>33895.79782940174</v>
      </c>
      <c r="H10" s="38">
        <f t="shared" si="1"/>
        <v>35306.08804451615</v>
      </c>
      <c r="I10" s="32">
        <f t="shared" si="1"/>
        <v>35577.05451495037</v>
      </c>
      <c r="J10" s="29">
        <f t="shared" si="1"/>
        <v>36539.89515744712</v>
      </c>
      <c r="K10" s="32">
        <f t="shared" si="1"/>
        <v>32952.30873558967</v>
      </c>
      <c r="L10" s="38">
        <f t="shared" si="1"/>
        <v>32353.48363580993</v>
      </c>
      <c r="M10" s="38">
        <f t="shared" si="1"/>
        <v>34990.365019209254</v>
      </c>
      <c r="N10" s="38">
        <f t="shared" si="1"/>
        <v>36755.40912869913</v>
      </c>
      <c r="O10" s="38">
        <f t="shared" si="1"/>
        <v>37776.04661827374</v>
      </c>
      <c r="P10" s="32">
        <f t="shared" si="1"/>
        <v>34249.60969444651</v>
      </c>
      <c r="Q10" s="29">
        <f t="shared" si="1"/>
        <v>34965.308432459125</v>
      </c>
      <c r="R10" s="26">
        <f t="shared" si="1"/>
        <v>35846.44872153428</v>
      </c>
      <c r="S10" s="5"/>
    </row>
    <row r="11" spans="1:19" ht="12.75" customHeight="1">
      <c r="A11" s="152" t="s">
        <v>36</v>
      </c>
      <c r="B11" s="15" t="s">
        <v>27</v>
      </c>
      <c r="C11" s="13" t="s">
        <v>4</v>
      </c>
      <c r="D11" s="92">
        <f>'P合計'!D11+'B合計'!D11+'液化石油ガス'!D11</f>
        <v>30564</v>
      </c>
      <c r="E11" s="93">
        <f>'P合計'!E11+'B合計'!E11+'液化石油ガス'!E11</f>
        <v>70654</v>
      </c>
      <c r="F11" s="93">
        <f>'P合計'!F11+'B合計'!F11+'液化石油ガス'!F11</f>
        <v>92267</v>
      </c>
      <c r="G11" s="93">
        <f>'P合計'!G11+'B合計'!G11+'液化石油ガス'!G11</f>
        <v>60322</v>
      </c>
      <c r="H11" s="93">
        <f>'P合計'!H11+'B合計'!H11+'液化石油ガス'!H11</f>
        <v>70394</v>
      </c>
      <c r="I11" s="94">
        <f>'P合計'!I11+'B合計'!I11+'液化石油ガス'!I11</f>
        <v>112511</v>
      </c>
      <c r="J11" s="95">
        <f>'P合計'!J11+'B合計'!J11+'液化石油ガス'!J11</f>
        <v>436712</v>
      </c>
      <c r="K11" s="94">
        <f>'P合計'!K11+'B合計'!K11+'液化石油ガス'!K11</f>
        <v>0</v>
      </c>
      <c r="L11" s="93">
        <f>'P合計'!L11+'B合計'!L11+'液化石油ガス'!L11</f>
        <v>54620</v>
      </c>
      <c r="M11" s="93">
        <f>'P合計'!M11+'B合計'!M11+'液化石油ガス'!M11</f>
        <v>97707</v>
      </c>
      <c r="N11" s="93">
        <f>'P合計'!N11+'B合計'!N11+'液化石油ガス'!N11</f>
        <v>44281</v>
      </c>
      <c r="O11" s="93">
        <f>'P合計'!O11+'B合計'!O11+'液化石油ガス'!O11</f>
        <v>92083</v>
      </c>
      <c r="P11" s="94">
        <f>'P合計'!P11+'B合計'!P11+'液化石油ガス'!P11</f>
        <v>88813</v>
      </c>
      <c r="Q11" s="95">
        <f>'P合計'!Q11+'B合計'!Q11+'液化石油ガス'!Q11</f>
        <v>377504</v>
      </c>
      <c r="R11" s="96">
        <f>'P合計'!R11+'B合計'!R11+'液化石油ガス'!R11</f>
        <v>814216</v>
      </c>
      <c r="S11" s="5"/>
    </row>
    <row r="12" spans="1:19" ht="12.75" customHeight="1">
      <c r="A12" s="153"/>
      <c r="B12" s="15" t="s">
        <v>29</v>
      </c>
      <c r="C12" s="13" t="s">
        <v>5</v>
      </c>
      <c r="D12" s="92">
        <f>'P合計'!D12+'B合計'!D12+'液化石油ガス'!D12</f>
        <v>1481639</v>
      </c>
      <c r="E12" s="93">
        <f>'P合計'!E12+'B合計'!E12+'液化石油ガス'!E12</f>
        <v>3078243</v>
      </c>
      <c r="F12" s="93">
        <f>'P合計'!F12+'B合計'!F12+'液化石油ガス'!F12</f>
        <v>2786683</v>
      </c>
      <c r="G12" s="93">
        <f>'P合計'!G12+'B合計'!G12+'液化石油ガス'!G12</f>
        <v>2113244</v>
      </c>
      <c r="H12" s="93">
        <f>'P合計'!H12+'B合計'!H12+'液化石油ガス'!H12</f>
        <v>2442346</v>
      </c>
      <c r="I12" s="94">
        <f>'P合計'!I12+'B合計'!I12+'液化石油ガス'!I12</f>
        <v>4009165</v>
      </c>
      <c r="J12" s="95">
        <f>'P合計'!J12+'B合計'!J12+'液化石油ガス'!J12</f>
        <v>15911320</v>
      </c>
      <c r="K12" s="94">
        <f>'P合計'!K12+'B合計'!K12+'液化石油ガス'!K12</f>
        <v>0</v>
      </c>
      <c r="L12" s="93">
        <f>'P合計'!L12+'B合計'!L12+'液化石油ガス'!L12</f>
        <v>1803157</v>
      </c>
      <c r="M12" s="93">
        <f>'P合計'!M12+'B合計'!M12+'液化石油ガス'!M12</f>
        <v>3331170</v>
      </c>
      <c r="N12" s="93">
        <f>'P合計'!N12+'B合計'!N12+'液化石油ガス'!N12</f>
        <v>1589679</v>
      </c>
      <c r="O12" s="93">
        <f>'P合計'!O12+'B合計'!O12+'液化石油ガス'!O12</f>
        <v>3512086</v>
      </c>
      <c r="P12" s="94">
        <f>'P合計'!P12+'B合計'!P12+'液化石油ガス'!P12</f>
        <v>3182705</v>
      </c>
      <c r="Q12" s="95">
        <f>'P合計'!Q12+'B合計'!Q12+'液化石油ガス'!Q12</f>
        <v>13418797</v>
      </c>
      <c r="R12" s="96">
        <f>'P合計'!R12+'B合計'!R12+'液化石油ガス'!R12</f>
        <v>29330117</v>
      </c>
      <c r="S12" s="5"/>
    </row>
    <row r="13" spans="1:19" ht="12.75" customHeight="1" thickBot="1">
      <c r="A13" s="154"/>
      <c r="B13" s="16" t="s">
        <v>31</v>
      </c>
      <c r="C13" s="14" t="s">
        <v>6</v>
      </c>
      <c r="D13" s="7">
        <f aca="true" t="shared" si="2" ref="D13:R13">IF(D11=0,"",(D12/D11)*1000)</f>
        <v>48476.606465122364</v>
      </c>
      <c r="E13" s="38">
        <f t="shared" si="2"/>
        <v>43567.85178475387</v>
      </c>
      <c r="F13" s="38">
        <f t="shared" si="2"/>
        <v>30202.380049205025</v>
      </c>
      <c r="G13" s="38">
        <f t="shared" si="2"/>
        <v>35032.72437916515</v>
      </c>
      <c r="H13" s="38">
        <f t="shared" si="2"/>
        <v>34695.371764639036</v>
      </c>
      <c r="I13" s="32">
        <f t="shared" si="2"/>
        <v>35633.53805405693</v>
      </c>
      <c r="J13" s="29">
        <f t="shared" si="2"/>
        <v>36434.35490666618</v>
      </c>
      <c r="K13" s="32">
        <f t="shared" si="2"/>
      </c>
      <c r="L13" s="38">
        <f t="shared" si="2"/>
        <v>33012.76089344562</v>
      </c>
      <c r="M13" s="38">
        <f t="shared" si="2"/>
        <v>34093.46310909147</v>
      </c>
      <c r="N13" s="38">
        <f t="shared" si="2"/>
        <v>35899.79901086244</v>
      </c>
      <c r="O13" s="38">
        <f t="shared" si="2"/>
        <v>38140.438517424496</v>
      </c>
      <c r="P13" s="32">
        <f t="shared" si="2"/>
        <v>35836.02625741727</v>
      </c>
      <c r="Q13" s="29">
        <f t="shared" si="2"/>
        <v>35546.1054717301</v>
      </c>
      <c r="R13" s="26">
        <f t="shared" si="2"/>
        <v>36022.52596362636</v>
      </c>
      <c r="S13" s="5"/>
    </row>
    <row r="14" spans="1:19" ht="12.75" customHeight="1">
      <c r="A14" s="152" t="s">
        <v>38</v>
      </c>
      <c r="B14" s="15" t="s">
        <v>27</v>
      </c>
      <c r="C14" s="13" t="s">
        <v>4</v>
      </c>
      <c r="D14" s="6">
        <f>'P合計'!D14+'B合計'!D14+'液化石油ガス'!D14</f>
        <v>0</v>
      </c>
      <c r="E14" s="37">
        <f>'P合計'!E14+'B合計'!E14+'液化石油ガス'!E14</f>
        <v>5742</v>
      </c>
      <c r="F14" s="37">
        <f>'P合計'!F14+'B合計'!F14+'液化石油ガス'!F14</f>
        <v>0</v>
      </c>
      <c r="G14" s="37">
        <f>'P合計'!G14+'B合計'!G14+'液化石油ガス'!G14</f>
        <v>0</v>
      </c>
      <c r="H14" s="37">
        <f>'P合計'!H14+'B合計'!H14+'液化石油ガス'!H14</f>
        <v>0</v>
      </c>
      <c r="I14" s="31">
        <f>'P合計'!I14+'B合計'!I14+'液化石油ガス'!I14</f>
        <v>0</v>
      </c>
      <c r="J14" s="28">
        <f>'P合計'!J14+'B合計'!J14+'液化石油ガス'!J14</f>
        <v>5742</v>
      </c>
      <c r="K14" s="31">
        <f>'P合計'!K14+'B合計'!K14+'液化石油ガス'!K14</f>
        <v>0</v>
      </c>
      <c r="L14" s="37">
        <f>'P合計'!L14+'B合計'!L14+'液化石油ガス'!L14</f>
        <v>0</v>
      </c>
      <c r="M14" s="37">
        <f>'P合計'!M14+'B合計'!M14+'液化石油ガス'!M14</f>
        <v>0</v>
      </c>
      <c r="N14" s="37">
        <f>'P合計'!N14+'B合計'!N14+'液化石油ガス'!N14</f>
        <v>0</v>
      </c>
      <c r="O14" s="37">
        <f>'P合計'!O14+'B合計'!O14+'液化石油ガス'!O14</f>
        <v>0</v>
      </c>
      <c r="P14" s="31">
        <f>'P合計'!P14+'B合計'!P14+'液化石油ガス'!P14</f>
        <v>6597</v>
      </c>
      <c r="Q14" s="28">
        <f>'P合計'!Q14+'B合計'!Q14+'液化石油ガス'!Q14</f>
        <v>6597</v>
      </c>
      <c r="R14" s="25">
        <f>'P合計'!R14+'B合計'!R14+'液化石油ガス'!R14</f>
        <v>12339</v>
      </c>
      <c r="S14" s="5"/>
    </row>
    <row r="15" spans="1:19" ht="12.75" customHeight="1">
      <c r="A15" s="153"/>
      <c r="B15" s="15" t="s">
        <v>29</v>
      </c>
      <c r="C15" s="13" t="s">
        <v>5</v>
      </c>
      <c r="D15" s="6">
        <f>'P合計'!D15+'B合計'!D15+'液化石油ガス'!D15</f>
        <v>0</v>
      </c>
      <c r="E15" s="37">
        <f>'P合計'!E15+'B合計'!E15+'液化石油ガス'!E15</f>
        <v>204627</v>
      </c>
      <c r="F15" s="37">
        <f>'P合計'!F15+'B合計'!F15+'液化石油ガス'!F15</f>
        <v>0</v>
      </c>
      <c r="G15" s="37">
        <f>'P合計'!G15+'B合計'!G15+'液化石油ガス'!G15</f>
        <v>0</v>
      </c>
      <c r="H15" s="37">
        <f>'P合計'!H15+'B合計'!H15+'液化石油ガス'!H15</f>
        <v>0</v>
      </c>
      <c r="I15" s="31">
        <f>'P合計'!I15+'B合計'!I15+'液化石油ガス'!I15</f>
        <v>0</v>
      </c>
      <c r="J15" s="28">
        <f>'P合計'!J15+'B合計'!J15+'液化石油ガス'!J15</f>
        <v>204627</v>
      </c>
      <c r="K15" s="31">
        <f>'P合計'!K15+'B合計'!K15+'液化石油ガス'!K15</f>
        <v>0</v>
      </c>
      <c r="L15" s="37">
        <f>'P合計'!L15+'B合計'!L15+'液化石油ガス'!L15</f>
        <v>0</v>
      </c>
      <c r="M15" s="37">
        <f>'P合計'!M15+'B合計'!M15+'液化石油ガス'!M15</f>
        <v>0</v>
      </c>
      <c r="N15" s="37">
        <f>'P合計'!N15+'B合計'!N15+'液化石油ガス'!N15</f>
        <v>0</v>
      </c>
      <c r="O15" s="37">
        <f>'P合計'!O15+'B合計'!O15+'液化石油ガス'!O15</f>
        <v>0</v>
      </c>
      <c r="P15" s="31">
        <f>'P合計'!P15+'B合計'!P15+'液化石油ガス'!P15</f>
        <v>249826</v>
      </c>
      <c r="Q15" s="28">
        <f>'P合計'!Q15+'B合計'!Q15+'液化石油ガス'!Q15</f>
        <v>249826</v>
      </c>
      <c r="R15" s="25">
        <f>'P合計'!R15+'B合計'!R15+'液化石油ガス'!R15</f>
        <v>454453</v>
      </c>
      <c r="S15" s="5"/>
    </row>
    <row r="16" spans="1:19" ht="12.75" customHeight="1" thickBot="1">
      <c r="A16" s="154"/>
      <c r="B16" s="16" t="s">
        <v>31</v>
      </c>
      <c r="C16" s="14" t="s">
        <v>6</v>
      </c>
      <c r="D16" s="7">
        <f aca="true" t="shared" si="3" ref="D16:R16">IF(D14=0,"",(D15/D14)*1000)</f>
      </c>
      <c r="E16" s="38">
        <f t="shared" si="3"/>
        <v>35636.88610240335</v>
      </c>
      <c r="F16" s="38">
        <f t="shared" si="3"/>
      </c>
      <c r="G16" s="38">
        <f t="shared" si="3"/>
      </c>
      <c r="H16" s="38">
        <f t="shared" si="3"/>
      </c>
      <c r="I16" s="32">
        <f t="shared" si="3"/>
      </c>
      <c r="J16" s="29">
        <f t="shared" si="3"/>
        <v>35636.88610240335</v>
      </c>
      <c r="K16" s="32">
        <f t="shared" si="3"/>
      </c>
      <c r="L16" s="38">
        <f t="shared" si="3"/>
      </c>
      <c r="M16" s="38">
        <f t="shared" si="3"/>
      </c>
      <c r="N16" s="38">
        <f t="shared" si="3"/>
      </c>
      <c r="O16" s="38">
        <f t="shared" si="3"/>
      </c>
      <c r="P16" s="32">
        <f t="shared" si="3"/>
        <v>37869.637714112476</v>
      </c>
      <c r="Q16" s="29">
        <f t="shared" si="3"/>
        <v>37869.637714112476</v>
      </c>
      <c r="R16" s="26">
        <f t="shared" si="3"/>
        <v>36830.618364535214</v>
      </c>
      <c r="S16" s="5"/>
    </row>
    <row r="17" spans="1:19" ht="12.75" customHeight="1">
      <c r="A17" s="152" t="s">
        <v>40</v>
      </c>
      <c r="B17" s="15" t="s">
        <v>27</v>
      </c>
      <c r="C17" s="13" t="s">
        <v>4</v>
      </c>
      <c r="D17" s="92">
        <f>'P合計'!D17+'B合計'!D17+'液化石油ガス'!D17</f>
        <v>81086</v>
      </c>
      <c r="E17" s="93">
        <f>'P合計'!E17+'B合計'!E17+'液化石油ガス'!E17</f>
        <v>78568</v>
      </c>
      <c r="F17" s="93">
        <f>'P合計'!F17+'B合計'!F17+'液化石油ガス'!F17</f>
        <v>110813</v>
      </c>
      <c r="G17" s="93">
        <f>'P合計'!G17+'B合計'!G17+'液化石油ガス'!G17</f>
        <v>73872</v>
      </c>
      <c r="H17" s="93">
        <f>'P合計'!H17+'B合計'!H17+'液化石油ガス'!H17</f>
        <v>34027</v>
      </c>
      <c r="I17" s="94">
        <f>'P合計'!I17+'B合計'!I17+'液化石油ガス'!I17</f>
        <v>82959</v>
      </c>
      <c r="J17" s="95">
        <f>'P合計'!J17+'B合計'!J17+'液化石油ガス'!J17</f>
        <v>461325</v>
      </c>
      <c r="K17" s="94">
        <f>'P合計'!K17+'B合計'!K17+'液化石油ガス'!K17</f>
        <v>58993</v>
      </c>
      <c r="L17" s="93">
        <f>'P合計'!L17+'B合計'!L17+'液化石油ガス'!L17</f>
        <v>102364</v>
      </c>
      <c r="M17" s="93">
        <f>'P合計'!M17+'B合計'!M17+'液化石油ガス'!M17</f>
        <v>123744</v>
      </c>
      <c r="N17" s="93">
        <f>'P合計'!N17+'B合計'!N17+'液化石油ガス'!N17</f>
        <v>175419</v>
      </c>
      <c r="O17" s="93">
        <f>'P合計'!O17+'B合計'!O17+'液化石油ガス'!O17</f>
        <v>125193</v>
      </c>
      <c r="P17" s="94">
        <f>'P合計'!P17+'B合計'!P17+'液化石油ガス'!P17</f>
        <v>114270</v>
      </c>
      <c r="Q17" s="95">
        <f>'P合計'!Q17+'B合計'!Q17+'液化石油ガス'!Q17</f>
        <v>699983</v>
      </c>
      <c r="R17" s="96">
        <f>'P合計'!R17+'B合計'!R17+'液化石油ガス'!R17</f>
        <v>1161308</v>
      </c>
      <c r="S17" s="5"/>
    </row>
    <row r="18" spans="1:19" ht="12.75" customHeight="1">
      <c r="A18" s="153"/>
      <c r="B18" s="15" t="s">
        <v>29</v>
      </c>
      <c r="C18" s="13" t="s">
        <v>5</v>
      </c>
      <c r="D18" s="92">
        <f>'P合計'!D18+'B合計'!D18+'液化石油ガス'!D18</f>
        <v>3785458</v>
      </c>
      <c r="E18" s="93">
        <f>'P合計'!E18+'B合計'!E18+'液化石油ガス'!E18</f>
        <v>3519034</v>
      </c>
      <c r="F18" s="93">
        <f>'P合計'!F18+'B合計'!F18+'液化石油ガス'!F18</f>
        <v>3279502</v>
      </c>
      <c r="G18" s="93">
        <f>'P合計'!G18+'B合計'!G18+'液化石油ガス'!G18</f>
        <v>2434301</v>
      </c>
      <c r="H18" s="93">
        <f>'P合計'!H18+'B合計'!H18+'液化石油ガス'!H18</f>
        <v>1211227</v>
      </c>
      <c r="I18" s="94">
        <f>'P合計'!I18+'B合計'!I18+'液化石油ガス'!I18</f>
        <v>2978557</v>
      </c>
      <c r="J18" s="95">
        <f>'P合計'!J18+'B合計'!J18+'液化石油ガス'!J18</f>
        <v>17208079</v>
      </c>
      <c r="K18" s="94">
        <f>'P合計'!K18+'B合計'!K18+'液化石油ガス'!K18</f>
        <v>1932301</v>
      </c>
      <c r="L18" s="93">
        <f>'P合計'!L18+'B合計'!L18+'液化石油ガス'!L18</f>
        <v>3321314</v>
      </c>
      <c r="M18" s="93">
        <f>'P合計'!M18+'B合計'!M18+'液化石油ガス'!M18</f>
        <v>4200642</v>
      </c>
      <c r="N18" s="93">
        <f>'P合計'!N18+'B合計'!N18+'液化石油ガス'!N18</f>
        <v>6557615</v>
      </c>
      <c r="O18" s="93">
        <f>'P合計'!O18+'B合計'!O18+'液化石油ガス'!O18</f>
        <v>4671408</v>
      </c>
      <c r="P18" s="94">
        <f>'P合計'!P18+'B合計'!P18+'液化石油ガス'!P18</f>
        <v>3803498</v>
      </c>
      <c r="Q18" s="95">
        <f>'P合計'!Q18+'B合計'!Q18+'液化石油ガス'!Q18</f>
        <v>24486778</v>
      </c>
      <c r="R18" s="96">
        <f>'P合計'!R18+'B合計'!R18+'液化石油ガス'!R18</f>
        <v>41694857</v>
      </c>
      <c r="S18" s="5"/>
    </row>
    <row r="19" spans="1:19" ht="12.75" customHeight="1" thickBot="1">
      <c r="A19" s="154"/>
      <c r="B19" s="16" t="s">
        <v>31</v>
      </c>
      <c r="C19" s="14" t="s">
        <v>6</v>
      </c>
      <c r="D19" s="7">
        <f aca="true" t="shared" si="4" ref="D19:R19">IF(D17=0,"",(D18/D17)*1000)</f>
        <v>46684.48314135609</v>
      </c>
      <c r="E19" s="38">
        <f t="shared" si="4"/>
        <v>44789.659912432544</v>
      </c>
      <c r="F19" s="38">
        <f t="shared" si="4"/>
        <v>29594.921173508523</v>
      </c>
      <c r="G19" s="38">
        <f t="shared" si="4"/>
        <v>32952.95917262292</v>
      </c>
      <c r="H19" s="38">
        <f t="shared" si="4"/>
        <v>35596.0560731184</v>
      </c>
      <c r="I19" s="32">
        <f t="shared" si="4"/>
        <v>35903.96460902373</v>
      </c>
      <c r="J19" s="29">
        <f t="shared" si="4"/>
        <v>37301.42307483878</v>
      </c>
      <c r="K19" s="32">
        <f t="shared" si="4"/>
        <v>32754.750563626196</v>
      </c>
      <c r="L19" s="38">
        <f t="shared" si="4"/>
        <v>32446.11386815677</v>
      </c>
      <c r="M19" s="38">
        <f t="shared" si="4"/>
        <v>33946.22769588828</v>
      </c>
      <c r="N19" s="38">
        <f t="shared" si="4"/>
        <v>37382.5811343127</v>
      </c>
      <c r="O19" s="38">
        <f t="shared" si="4"/>
        <v>37313.651721741626</v>
      </c>
      <c r="P19" s="32">
        <f t="shared" si="4"/>
        <v>33285.18421282926</v>
      </c>
      <c r="Q19" s="29">
        <f t="shared" si="4"/>
        <v>34981.960990481195</v>
      </c>
      <c r="R19" s="26">
        <f t="shared" si="4"/>
        <v>35903.35810999321</v>
      </c>
      <c r="S19" s="5"/>
    </row>
    <row r="20" spans="1:19" ht="12.75" customHeight="1">
      <c r="A20" s="159" t="s">
        <v>58</v>
      </c>
      <c r="B20" s="15" t="s">
        <v>27</v>
      </c>
      <c r="C20" s="13" t="s">
        <v>4</v>
      </c>
      <c r="D20" s="92">
        <f>'P合計'!D20+'B合計'!D20+'液化石油ガス'!D20</f>
        <v>271131</v>
      </c>
      <c r="E20" s="93">
        <f>'P合計'!E20+'B合計'!E20+'液化石油ガス'!E20</f>
        <v>331628</v>
      </c>
      <c r="F20" s="93">
        <f>'P合計'!F20+'B合計'!F20+'液化石油ガス'!F20</f>
        <v>394234</v>
      </c>
      <c r="G20" s="93">
        <f>'P合計'!G20+'B合計'!G20+'液化石油ガス'!G20</f>
        <v>409289</v>
      </c>
      <c r="H20" s="123">
        <f>'P合計'!H20+'B合計'!H20+'液化石油ガス'!H20</f>
        <v>288490</v>
      </c>
      <c r="I20" s="94">
        <f>'P合計'!I20+'B合計'!I20+'液化石油ガス'!I20</f>
        <v>362103</v>
      </c>
      <c r="J20" s="95">
        <f>'P合計'!J20+'B合計'!J20+'液化石油ガス'!J20</f>
        <v>2056875</v>
      </c>
      <c r="K20" s="94">
        <f>'P合計'!K20+'B合計'!K20+'液化石油ガス'!K20</f>
        <v>129959</v>
      </c>
      <c r="L20" s="93">
        <f>'P合計'!L20+'B合計'!L20+'液化石油ガス'!L20</f>
        <v>389593</v>
      </c>
      <c r="M20" s="93">
        <f>'P合計'!M20+'B合計'!M20+'液化石油ガス'!M20</f>
        <v>189598</v>
      </c>
      <c r="N20" s="93">
        <f>'P合計'!N20+'B合計'!N20+'液化石油ガス'!N20</f>
        <v>131146</v>
      </c>
      <c r="O20" s="93">
        <f>'P合計'!O20+'B合計'!O20+'液化石油ガス'!O20</f>
        <v>323833</v>
      </c>
      <c r="P20" s="94">
        <f>'P合計'!P20+'B合計'!P20+'液化石油ガス'!P20</f>
        <v>338910</v>
      </c>
      <c r="Q20" s="95">
        <f>'P合計'!Q20+'B合計'!Q20+'液化石油ガス'!Q20</f>
        <v>1503039</v>
      </c>
      <c r="R20" s="96">
        <f>'P合計'!R20+'B合計'!R20+'液化石油ガス'!R20</f>
        <v>3559914</v>
      </c>
      <c r="S20" s="5"/>
    </row>
    <row r="21" spans="1:19" ht="12.75" customHeight="1">
      <c r="A21" s="160"/>
      <c r="B21" s="15" t="s">
        <v>29</v>
      </c>
      <c r="C21" s="13" t="s">
        <v>5</v>
      </c>
      <c r="D21" s="92">
        <f>'P合計'!D21+'B合計'!D21+'液化石油ガス'!D21</f>
        <v>11566656</v>
      </c>
      <c r="E21" s="93">
        <f>'P合計'!E21+'B合計'!E21+'液化石油ガス'!E21</f>
        <v>12292342</v>
      </c>
      <c r="F21" s="93">
        <f>'P合計'!F21+'B合計'!F21+'液化石油ガス'!F21</f>
        <v>11778405</v>
      </c>
      <c r="G21" s="93">
        <f>'P合計'!G21+'B合計'!G21+'液化石油ガス'!G21</f>
        <v>13596223</v>
      </c>
      <c r="H21" s="123">
        <f>'P合計'!H21+'B合計'!H21+'液化石油ガス'!H21</f>
        <v>9794516</v>
      </c>
      <c r="I21" s="94">
        <f>'P合計'!I21+'B合計'!I21+'液化石油ガス'!I21</f>
        <v>12737740</v>
      </c>
      <c r="J21" s="95">
        <f>'P合計'!J21+'B合計'!J21+'液化石油ガス'!J21</f>
        <v>71765882</v>
      </c>
      <c r="K21" s="94">
        <f>'P合計'!K21+'B合計'!K21+'液化石油ガス'!K21</f>
        <v>4285444</v>
      </c>
      <c r="L21" s="123">
        <f>'P合計'!L21+'B合計'!L21+'液化石油ガス'!L21</f>
        <v>12544501</v>
      </c>
      <c r="M21" s="93">
        <f>'P合計'!M21+'B合計'!M21+'液化石油ガス'!M21</f>
        <v>6827954</v>
      </c>
      <c r="N21" s="93">
        <f>'P合計'!N21+'B合計'!N21+'液化石油ガス'!N21</f>
        <v>4885534</v>
      </c>
      <c r="O21" s="93">
        <f>'P合計'!O21+'B合計'!O21+'液化石油ガス'!O21</f>
        <v>12019037</v>
      </c>
      <c r="P21" s="94">
        <f>'P合計'!P21+'B合計'!P21+'液化石油ガス'!P21</f>
        <v>12322633</v>
      </c>
      <c r="Q21" s="95">
        <f>'P合計'!Q21+'B合計'!Q21+'液化石油ガス'!Q21</f>
        <v>52885103</v>
      </c>
      <c r="R21" s="96">
        <f>'P合計'!R21+'B合計'!R21+'液化石油ガス'!R21</f>
        <v>124650985</v>
      </c>
      <c r="S21" s="5"/>
    </row>
    <row r="22" spans="1:19" ht="12.75" customHeight="1" thickBot="1">
      <c r="A22" s="161"/>
      <c r="B22" s="16" t="s">
        <v>31</v>
      </c>
      <c r="C22" s="14" t="s">
        <v>6</v>
      </c>
      <c r="D22" s="7">
        <f aca="true" t="shared" si="5" ref="D22:R22">IF(D20=0,"",(D21/D20)*1000)</f>
        <v>42660.76546023878</v>
      </c>
      <c r="E22" s="38">
        <f t="shared" si="5"/>
        <v>37066.65902758513</v>
      </c>
      <c r="F22" s="38">
        <f t="shared" si="5"/>
        <v>29876.6849130212</v>
      </c>
      <c r="G22" s="38">
        <f t="shared" si="5"/>
        <v>33219.12633860182</v>
      </c>
      <c r="H22" s="124">
        <f t="shared" si="5"/>
        <v>33950.972304066</v>
      </c>
      <c r="I22" s="32">
        <f t="shared" si="5"/>
        <v>35177.118112802156</v>
      </c>
      <c r="J22" s="29">
        <f t="shared" si="5"/>
        <v>34890.73570343361</v>
      </c>
      <c r="K22" s="32">
        <f t="shared" si="5"/>
        <v>32975.353765418324</v>
      </c>
      <c r="L22" s="124">
        <f t="shared" si="5"/>
        <v>32198.989714907613</v>
      </c>
      <c r="M22" s="38">
        <f t="shared" si="5"/>
        <v>36012.79549362335</v>
      </c>
      <c r="N22" s="38">
        <f t="shared" si="5"/>
        <v>37252.634468455006</v>
      </c>
      <c r="O22" s="38">
        <f t="shared" si="5"/>
        <v>37114.92343275701</v>
      </c>
      <c r="P22" s="32">
        <f t="shared" si="5"/>
        <v>36359.60284441297</v>
      </c>
      <c r="Q22" s="29">
        <f t="shared" si="5"/>
        <v>35185.449612418575</v>
      </c>
      <c r="R22" s="26">
        <f t="shared" si="5"/>
        <v>35015.167501237396</v>
      </c>
      <c r="S22" s="5"/>
    </row>
    <row r="23" spans="1:19" ht="12.75" customHeight="1">
      <c r="A23" s="152" t="s">
        <v>43</v>
      </c>
      <c r="B23" s="15" t="s">
        <v>27</v>
      </c>
      <c r="C23" s="13" t="s">
        <v>4</v>
      </c>
      <c r="D23" s="92">
        <f>'P合計'!D23+'B合計'!D23+'液化石油ガス'!D23</f>
        <v>105031</v>
      </c>
      <c r="E23" s="93">
        <f>'P合計'!E23+'B合計'!E23+'液化石油ガス'!E23</f>
        <v>65806</v>
      </c>
      <c r="F23" s="93">
        <f>'P合計'!F23+'B合計'!F23+'液化石油ガス'!F23</f>
        <v>139490</v>
      </c>
      <c r="G23" s="93">
        <f>'P合計'!G23+'B合計'!G23+'液化石油ガス'!G23</f>
        <v>103975</v>
      </c>
      <c r="H23" s="93">
        <f>'P合計'!H23+'B合計'!H23+'液化石油ガス'!H23</f>
        <v>104440</v>
      </c>
      <c r="I23" s="94">
        <f>'P合計'!I23+'B合計'!I23+'液化石油ガス'!I23</f>
        <v>80430</v>
      </c>
      <c r="J23" s="95">
        <f>'P合計'!J23+'B合計'!J23+'液化石油ガス'!J23</f>
        <v>599172</v>
      </c>
      <c r="K23" s="94">
        <f>'P合計'!K23+'B合計'!K23+'液化石油ガス'!K23</f>
        <v>65625</v>
      </c>
      <c r="L23" s="93">
        <f>'P合計'!L23+'B合計'!L23+'液化石油ガス'!L23</f>
        <v>45844</v>
      </c>
      <c r="M23" s="93">
        <f>'P合計'!M23+'B合計'!M23+'液化石油ガス'!M23</f>
        <v>33835</v>
      </c>
      <c r="N23" s="93">
        <f>'P合計'!N23+'B合計'!N23+'液化石油ガス'!N23</f>
        <v>138293</v>
      </c>
      <c r="O23" s="93">
        <f>'P合計'!O23+'B合計'!O23+'液化石油ガス'!O23</f>
        <v>91471</v>
      </c>
      <c r="P23" s="94">
        <f>'P合計'!P23+'B合計'!P23+'液化石油ガス'!P23</f>
        <v>71439</v>
      </c>
      <c r="Q23" s="95">
        <f>'P合計'!Q23+'B合計'!Q23+'液化石油ガス'!Q23</f>
        <v>446507</v>
      </c>
      <c r="R23" s="96">
        <f>'P合計'!R23+'B合計'!R23+'液化石油ガス'!R23</f>
        <v>1045679</v>
      </c>
      <c r="S23" s="5"/>
    </row>
    <row r="24" spans="1:19" ht="12.75" customHeight="1">
      <c r="A24" s="153"/>
      <c r="B24" s="15" t="s">
        <v>29</v>
      </c>
      <c r="C24" s="13" t="s">
        <v>5</v>
      </c>
      <c r="D24" s="92">
        <f>'P合計'!D24+'B合計'!D24+'液化石油ガス'!D24</f>
        <v>4705545</v>
      </c>
      <c r="E24" s="93">
        <f>'P合計'!E24+'B合計'!E24+'液化石油ガス'!E24</f>
        <v>2510933</v>
      </c>
      <c r="F24" s="93">
        <f>'P合計'!F24+'B合計'!F24+'液化石油ガス'!F24</f>
        <v>4208727</v>
      </c>
      <c r="G24" s="93">
        <f>'P合計'!G24+'B合計'!G24+'液化石油ガス'!G24</f>
        <v>3404647</v>
      </c>
      <c r="H24" s="93">
        <f>'P合計'!H24+'B合計'!H24+'液化石油ガス'!H24</f>
        <v>3679635</v>
      </c>
      <c r="I24" s="94">
        <f>'P合計'!I24+'B合計'!I24+'液化石油ガス'!I24</f>
        <v>2813690</v>
      </c>
      <c r="J24" s="95">
        <f>'P合計'!J24+'B合計'!J24+'液化石油ガス'!J24</f>
        <v>21323177</v>
      </c>
      <c r="K24" s="94">
        <f>'P合計'!K24+'B合計'!K24+'液化石油ガス'!K24</f>
        <v>2174495</v>
      </c>
      <c r="L24" s="93">
        <f>'P合計'!L24+'B合計'!L24+'液化石油ガス'!L24</f>
        <v>1622771</v>
      </c>
      <c r="M24" s="93">
        <f>'P合計'!M24+'B合計'!M24+'液化石油ガス'!M24</f>
        <v>1191107</v>
      </c>
      <c r="N24" s="93">
        <f>'P合計'!N24+'B合計'!N24+'液化石油ガス'!N24</f>
        <v>5070051</v>
      </c>
      <c r="O24" s="93">
        <f>'P合計'!O24+'B合計'!O24+'液化石油ガス'!O24</f>
        <v>3435722</v>
      </c>
      <c r="P24" s="94">
        <f>'P合計'!P24+'B合計'!P24+'液化石油ガス'!P24</f>
        <v>2646447</v>
      </c>
      <c r="Q24" s="95">
        <f>'P合計'!Q24+'B合計'!Q24+'液化石油ガス'!Q24</f>
        <v>16140593</v>
      </c>
      <c r="R24" s="96">
        <f>'P合計'!R24+'B合計'!R24+'液化石油ガス'!R24</f>
        <v>37463770</v>
      </c>
      <c r="S24" s="5"/>
    </row>
    <row r="25" spans="1:19" ht="12.75" customHeight="1" thickBot="1">
      <c r="A25" s="154"/>
      <c r="B25" s="16" t="s">
        <v>31</v>
      </c>
      <c r="C25" s="14" t="s">
        <v>6</v>
      </c>
      <c r="D25" s="7">
        <f aca="true" t="shared" si="6" ref="D25:R25">IF(D23=0,"",(D24/D23)*1000)</f>
        <v>44801.48717997544</v>
      </c>
      <c r="E25" s="38">
        <f t="shared" si="6"/>
        <v>38156.59666291827</v>
      </c>
      <c r="F25" s="38">
        <f t="shared" si="6"/>
        <v>30172.248906731664</v>
      </c>
      <c r="G25" s="38">
        <f t="shared" si="6"/>
        <v>32744.86174561193</v>
      </c>
      <c r="H25" s="38">
        <f t="shared" si="6"/>
        <v>35232.04710838759</v>
      </c>
      <c r="I25" s="32">
        <f t="shared" si="6"/>
        <v>34983.090886485144</v>
      </c>
      <c r="J25" s="29">
        <f t="shared" si="6"/>
        <v>35587.73941372427</v>
      </c>
      <c r="K25" s="32">
        <f t="shared" si="6"/>
        <v>33135.16190476191</v>
      </c>
      <c r="L25" s="38">
        <f t="shared" si="6"/>
        <v>35397.67472297356</v>
      </c>
      <c r="M25" s="38">
        <f t="shared" si="6"/>
        <v>35203.398847347424</v>
      </c>
      <c r="N25" s="38">
        <f t="shared" si="6"/>
        <v>36661.660387727505</v>
      </c>
      <c r="O25" s="38">
        <f t="shared" si="6"/>
        <v>37560.77882607603</v>
      </c>
      <c r="P25" s="32">
        <f t="shared" si="6"/>
        <v>37044.849451980015</v>
      </c>
      <c r="Q25" s="29">
        <f t="shared" si="6"/>
        <v>36148.577737863015</v>
      </c>
      <c r="R25" s="26">
        <f t="shared" si="6"/>
        <v>35827.21848674402</v>
      </c>
      <c r="S25" s="5"/>
    </row>
    <row r="26" spans="1:19" ht="12.75" customHeight="1">
      <c r="A26" s="152" t="s">
        <v>45</v>
      </c>
      <c r="B26" s="15" t="s">
        <v>27</v>
      </c>
      <c r="C26" s="13" t="s">
        <v>4</v>
      </c>
      <c r="D26" s="92">
        <f>'P合計'!D26+'B合計'!D26+'液化石油ガス'!D26</f>
        <v>56657</v>
      </c>
      <c r="E26" s="93">
        <f>'P合計'!E26+'B合計'!E26+'液化石油ガス'!E26</f>
        <v>87638</v>
      </c>
      <c r="F26" s="93">
        <f>'P合計'!F26+'B合計'!F26+'液化石油ガス'!F26</f>
        <v>70843</v>
      </c>
      <c r="G26" s="93">
        <f>'P合計'!G26+'B合計'!G26+'液化石油ガス'!G26</f>
        <v>35955</v>
      </c>
      <c r="H26" s="93">
        <f>'P合計'!H26+'B合計'!H26+'液化石油ガス'!H26</f>
        <v>46789</v>
      </c>
      <c r="I26" s="94">
        <f>'P合計'!I26+'B合計'!I26+'液化石油ガス'!I26</f>
        <v>56593</v>
      </c>
      <c r="J26" s="95">
        <f>'P合計'!J26+'B合計'!J26+'液化石油ガス'!J26</f>
        <v>354475</v>
      </c>
      <c r="K26" s="94">
        <f>'P合計'!K26+'B合計'!K26+'液化石油ガス'!K26</f>
        <v>40125</v>
      </c>
      <c r="L26" s="93">
        <f>'P合計'!L26+'B合計'!L26+'液化石油ガス'!L26</f>
        <v>70175</v>
      </c>
      <c r="M26" s="93">
        <f>'P合計'!M26+'B合計'!M26+'液化石油ガス'!M26</f>
        <v>85097</v>
      </c>
      <c r="N26" s="93">
        <f>'P合計'!N26+'B合計'!N26+'液化石油ガス'!N26</f>
        <v>87373</v>
      </c>
      <c r="O26" s="93">
        <f>'P合計'!O26+'B合計'!O26+'液化石油ガス'!O26</f>
        <v>44299</v>
      </c>
      <c r="P26" s="94">
        <f>'P合計'!P26+'B合計'!P26+'液化石油ガス'!P26</f>
        <v>89268</v>
      </c>
      <c r="Q26" s="95">
        <f>'P合計'!Q26+'B合計'!Q26+'液化石油ガス'!Q26</f>
        <v>416337</v>
      </c>
      <c r="R26" s="96">
        <f>'P合計'!R26+'B合計'!R26+'液化石油ガス'!R26</f>
        <v>770812</v>
      </c>
      <c r="S26" s="5"/>
    </row>
    <row r="27" spans="1:19" ht="12.75" customHeight="1">
      <c r="A27" s="153"/>
      <c r="B27" s="15" t="s">
        <v>29</v>
      </c>
      <c r="C27" s="13" t="s">
        <v>5</v>
      </c>
      <c r="D27" s="92">
        <f>'P合計'!D27+'B合計'!D27+'液化石油ガス'!D27</f>
        <v>2669275</v>
      </c>
      <c r="E27" s="93">
        <f>'P合計'!E27+'B合計'!E27+'液化石油ガス'!E27</f>
        <v>3277199</v>
      </c>
      <c r="F27" s="93">
        <f>'P合計'!F27+'B合計'!F27+'液化石油ガス'!F27</f>
        <v>2177243</v>
      </c>
      <c r="G27" s="93">
        <f>'P合計'!G27+'B合計'!G27+'液化石油ガス'!G27</f>
        <v>1258972</v>
      </c>
      <c r="H27" s="93">
        <f>'P合計'!H27+'B合計'!H27+'液化石油ガス'!H27</f>
        <v>1744065</v>
      </c>
      <c r="I27" s="94">
        <f>'P合計'!I27+'B合計'!I27+'液化石油ガス'!I27</f>
        <v>2103756</v>
      </c>
      <c r="J27" s="95">
        <f>'P合計'!J27+'B合計'!J27+'液化石油ガス'!J27</f>
        <v>13230510</v>
      </c>
      <c r="K27" s="94">
        <f>'P合計'!K27+'B合計'!K27+'液化石油ガス'!K27</f>
        <v>1365912</v>
      </c>
      <c r="L27" s="93">
        <f>'P合計'!L27+'B合計'!L27+'液化石油ガス'!L27</f>
        <v>2206214</v>
      </c>
      <c r="M27" s="93">
        <f>'P合計'!M27+'B合計'!M27+'液化石油ガス'!M27</f>
        <v>3031917</v>
      </c>
      <c r="N27" s="93">
        <f>'P合計'!N27+'B合計'!N27+'液化石油ガス'!N27</f>
        <v>3253359</v>
      </c>
      <c r="O27" s="93">
        <f>'P合計'!O27+'B合計'!O27+'液化石油ガス'!O27</f>
        <v>1634691</v>
      </c>
      <c r="P27" s="94">
        <f>'P合計'!P27+'B合計'!P27+'液化石油ガス'!P27</f>
        <v>3314895</v>
      </c>
      <c r="Q27" s="95">
        <f>'P合計'!Q27+'B合計'!Q27+'液化石油ガス'!Q27</f>
        <v>14806988</v>
      </c>
      <c r="R27" s="96">
        <f>'P合計'!R27+'B合計'!R27+'液化石油ガス'!R27</f>
        <v>28037498</v>
      </c>
      <c r="S27" s="5"/>
    </row>
    <row r="28" spans="1:19" ht="12.75" customHeight="1" thickBot="1">
      <c r="A28" s="154"/>
      <c r="B28" s="16" t="s">
        <v>31</v>
      </c>
      <c r="C28" s="14" t="s">
        <v>6</v>
      </c>
      <c r="D28" s="7">
        <f aca="true" t="shared" si="7" ref="D28:R28">IF(D26=0,"",(D27/D26)*1000)</f>
        <v>47112.88984591489</v>
      </c>
      <c r="E28" s="38">
        <f t="shared" si="7"/>
        <v>37394.72603208654</v>
      </c>
      <c r="F28" s="38">
        <f t="shared" si="7"/>
        <v>30733.354036390327</v>
      </c>
      <c r="G28" s="38">
        <f t="shared" si="7"/>
        <v>35015.21346127103</v>
      </c>
      <c r="H28" s="38">
        <f t="shared" si="7"/>
        <v>37275.10739703776</v>
      </c>
      <c r="I28" s="32">
        <f t="shared" si="7"/>
        <v>37173.43134309897</v>
      </c>
      <c r="J28" s="29">
        <f t="shared" si="7"/>
        <v>37324.24007334791</v>
      </c>
      <c r="K28" s="32">
        <f t="shared" si="7"/>
        <v>34041.42056074766</v>
      </c>
      <c r="L28" s="38">
        <f t="shared" si="7"/>
        <v>31438.745992162454</v>
      </c>
      <c r="M28" s="38">
        <f t="shared" si="7"/>
        <v>35628.952842050836</v>
      </c>
      <c r="N28" s="38">
        <f t="shared" si="7"/>
        <v>37235.2900781706</v>
      </c>
      <c r="O28" s="38">
        <f t="shared" si="7"/>
        <v>36901.307027246665</v>
      </c>
      <c r="P28" s="32">
        <f t="shared" si="7"/>
        <v>37134.191423578435</v>
      </c>
      <c r="Q28" s="29">
        <f t="shared" si="7"/>
        <v>35564.91015691615</v>
      </c>
      <c r="R28" s="26">
        <f t="shared" si="7"/>
        <v>36373.97705277033</v>
      </c>
      <c r="S28" s="5"/>
    </row>
    <row r="29" spans="1:19" ht="12.75" customHeight="1">
      <c r="A29" s="152" t="s">
        <v>47</v>
      </c>
      <c r="B29" s="15" t="s">
        <v>27</v>
      </c>
      <c r="C29" s="13" t="s">
        <v>4</v>
      </c>
      <c r="D29" s="92">
        <f>'P合計'!D29+'B合計'!D29+'液化石油ガス'!D29</f>
        <v>1528</v>
      </c>
      <c r="E29" s="93">
        <f>'P合計'!E29+'B合計'!E29+'液化石油ガス'!E29</f>
        <v>3890</v>
      </c>
      <c r="F29" s="93">
        <f>'P合計'!F29+'B合計'!F29+'液化石油ガス'!F29</f>
        <v>2899</v>
      </c>
      <c r="G29" s="93">
        <f>'P合計'!G29+'B合計'!G29+'液化石油ガス'!G29</f>
        <v>9484</v>
      </c>
      <c r="H29" s="93">
        <f>'P合計'!H29+'B合計'!H29+'液化石油ガス'!H29</f>
        <v>12055</v>
      </c>
      <c r="I29" s="94">
        <f>'P合計'!I29+'B合計'!I29+'液化石油ガス'!I29</f>
        <v>4320</v>
      </c>
      <c r="J29" s="95">
        <f>'P合計'!J29+'B合計'!J29+'液化石油ガス'!J29</f>
        <v>34176</v>
      </c>
      <c r="K29" s="94">
        <f>'P合計'!K29+'B合計'!K29+'液化石油ガス'!K29</f>
        <v>3664</v>
      </c>
      <c r="L29" s="93">
        <f>'P合計'!L29+'B合計'!L29+'液化石油ガス'!L29</f>
        <v>5756</v>
      </c>
      <c r="M29" s="93">
        <f>'P合計'!M29+'B合計'!M29+'液化石油ガス'!M29</f>
        <v>6181</v>
      </c>
      <c r="N29" s="93">
        <f>'P合計'!N29+'B合計'!N29+'液化石油ガス'!N29</f>
        <v>4203</v>
      </c>
      <c r="O29" s="93">
        <f>'P合計'!O29+'B合計'!O29+'液化石油ガス'!O29</f>
        <v>5100</v>
      </c>
      <c r="P29" s="94">
        <f>'P合計'!P29+'B合計'!P29+'液化石油ガス'!P29</f>
        <v>3804</v>
      </c>
      <c r="Q29" s="95">
        <f>'P合計'!Q29+'B合計'!Q29+'液化石油ガス'!Q29</f>
        <v>28708</v>
      </c>
      <c r="R29" s="96">
        <f>'P合計'!R29+'B合計'!R29+'液化石油ガス'!R29</f>
        <v>62884</v>
      </c>
      <c r="S29" s="5"/>
    </row>
    <row r="30" spans="1:19" ht="12.75" customHeight="1">
      <c r="A30" s="153"/>
      <c r="B30" s="15" t="s">
        <v>29</v>
      </c>
      <c r="C30" s="13" t="s">
        <v>5</v>
      </c>
      <c r="D30" s="92">
        <f>'P合計'!D30+'B合計'!D30+'液化石油ガス'!D30</f>
        <v>180167</v>
      </c>
      <c r="E30" s="93">
        <f>'P合計'!E30+'B合計'!E30+'液化石油ガス'!E30</f>
        <v>225961</v>
      </c>
      <c r="F30" s="93">
        <f>'P合計'!F30+'B合計'!F30+'液化石油ガス'!F30</f>
        <v>184890</v>
      </c>
      <c r="G30" s="93">
        <f>'P合計'!G30+'B合計'!G30+'液化石油ガス'!G30</f>
        <v>466396</v>
      </c>
      <c r="H30" s="93">
        <f>'P合計'!H30+'B合計'!H30+'液化石油ガス'!H30</f>
        <v>586958</v>
      </c>
      <c r="I30" s="94">
        <f>'P合計'!I30+'B合計'!I30+'液化石油ガス'!I30</f>
        <v>364844</v>
      </c>
      <c r="J30" s="95">
        <f>'P合計'!J30+'B合計'!J30+'液化石油ガス'!J30</f>
        <v>2009216</v>
      </c>
      <c r="K30" s="94">
        <f>'P合計'!K30+'B合計'!K30+'液化石油ガス'!K30</f>
        <v>461451</v>
      </c>
      <c r="L30" s="93">
        <f>'P合計'!L30+'B合計'!L30+'液化石油ガス'!L30</f>
        <v>590559</v>
      </c>
      <c r="M30" s="93">
        <f>'P合計'!M30+'B合計'!M30+'液化石油ガス'!M30</f>
        <v>522356</v>
      </c>
      <c r="N30" s="93">
        <f>'P合計'!N30+'B合計'!N30+'液化石油ガス'!N30</f>
        <v>255021</v>
      </c>
      <c r="O30" s="93">
        <f>'P合計'!O30+'B合計'!O30+'液化石油ガス'!O30</f>
        <v>270315</v>
      </c>
      <c r="P30" s="94">
        <f>'P合計'!P30+'B合計'!P30+'液化石油ガス'!P30</f>
        <v>268547</v>
      </c>
      <c r="Q30" s="95">
        <f>'P合計'!Q30+'B合計'!Q30+'液化石油ガス'!Q30</f>
        <v>2368249</v>
      </c>
      <c r="R30" s="96">
        <f>'P合計'!R30+'B合計'!R30+'液化石油ガス'!R30</f>
        <v>4377465</v>
      </c>
      <c r="S30" s="5"/>
    </row>
    <row r="31" spans="1:19" ht="12.75" customHeight="1" thickBot="1">
      <c r="A31" s="154"/>
      <c r="B31" s="16" t="s">
        <v>31</v>
      </c>
      <c r="C31" s="14" t="s">
        <v>6</v>
      </c>
      <c r="D31" s="7">
        <f aca="true" t="shared" si="8" ref="D31:R31">IF(D29=0,"",(D30/D29)*1000)</f>
        <v>117910.34031413612</v>
      </c>
      <c r="E31" s="38">
        <f t="shared" si="8"/>
        <v>58087.660668380464</v>
      </c>
      <c r="F31" s="38">
        <f t="shared" si="8"/>
        <v>63777.16453949638</v>
      </c>
      <c r="G31" s="38">
        <f t="shared" si="8"/>
        <v>49177.14044706874</v>
      </c>
      <c r="H31" s="38">
        <f t="shared" si="8"/>
        <v>48690.004147656575</v>
      </c>
      <c r="I31" s="32">
        <f t="shared" si="8"/>
        <v>84454.62962962964</v>
      </c>
      <c r="J31" s="29">
        <f t="shared" si="8"/>
        <v>58790.262172284645</v>
      </c>
      <c r="K31" s="32">
        <f t="shared" si="8"/>
        <v>125941.86681222708</v>
      </c>
      <c r="L31" s="38">
        <f t="shared" si="8"/>
        <v>102598.85337039611</v>
      </c>
      <c r="M31" s="38">
        <f t="shared" si="8"/>
        <v>84509.94984630319</v>
      </c>
      <c r="N31" s="38">
        <f t="shared" si="8"/>
        <v>60675.94575303354</v>
      </c>
      <c r="O31" s="38">
        <f t="shared" si="8"/>
        <v>53002.94117647059</v>
      </c>
      <c r="P31" s="32">
        <f t="shared" si="8"/>
        <v>70595.95162986331</v>
      </c>
      <c r="Q31" s="29">
        <f t="shared" si="8"/>
        <v>82494.39180716177</v>
      </c>
      <c r="R31" s="26">
        <f t="shared" si="8"/>
        <v>69611.74543604096</v>
      </c>
      <c r="S31" s="5"/>
    </row>
    <row r="32" spans="1:19" ht="12.75" customHeight="1">
      <c r="A32" s="152" t="s">
        <v>49</v>
      </c>
      <c r="B32" s="15" t="s">
        <v>27</v>
      </c>
      <c r="C32" s="13" t="s">
        <v>4</v>
      </c>
      <c r="D32" s="92">
        <f>'P合計'!D32+'B合計'!D32+'液化石油ガス'!D32</f>
        <v>0</v>
      </c>
      <c r="E32" s="93">
        <f>'P合計'!E32+'B合計'!E32+'液化石油ガス'!E32</f>
        <v>23077</v>
      </c>
      <c r="F32" s="93">
        <f>'P合計'!F32+'B合計'!F32+'液化石油ガス'!F32</f>
        <v>24849</v>
      </c>
      <c r="G32" s="93">
        <f>'P合計'!G32+'B合計'!G32+'液化石油ガス'!G32</f>
        <v>20000</v>
      </c>
      <c r="H32" s="93">
        <f>'P合計'!H32+'B合計'!H32+'液化石油ガス'!H32</f>
        <v>0</v>
      </c>
      <c r="I32" s="94">
        <f>'P合計'!I32+'B合計'!I32+'液化石油ガス'!I32</f>
        <v>42040</v>
      </c>
      <c r="J32" s="95">
        <f>'P合計'!J32+'B合計'!J32+'液化石油ガス'!J32</f>
        <v>109966</v>
      </c>
      <c r="K32" s="31">
        <f>'P合計'!K32+'B合計'!K32+'液化石油ガス'!K32</f>
        <v>0</v>
      </c>
      <c r="L32" s="37">
        <f>'P合計'!L32+'B合計'!L32+'液化石油ガス'!L32</f>
        <v>0</v>
      </c>
      <c r="M32" s="37">
        <f>'P合計'!M32+'B合計'!M32+'液化石油ガス'!M32</f>
        <v>0</v>
      </c>
      <c r="N32" s="37">
        <f>'P合計'!N32+'B合計'!N32+'液化石油ガス'!N32</f>
        <v>0</v>
      </c>
      <c r="O32" s="37">
        <f>'P合計'!O32+'B合計'!O32+'液化石油ガス'!O32</f>
        <v>0</v>
      </c>
      <c r="P32" s="31">
        <f>'P合計'!P32+'B合計'!P32+'液化石油ガス'!P32</f>
        <v>0</v>
      </c>
      <c r="Q32" s="28">
        <f>'P合計'!Q32+'B合計'!Q32+'液化石油ガス'!Q32</f>
        <v>0</v>
      </c>
      <c r="R32" s="25">
        <f>'P合計'!R32+'B合計'!R32+'液化石油ガス'!R32</f>
        <v>109966</v>
      </c>
      <c r="S32" s="5"/>
    </row>
    <row r="33" spans="1:19" ht="12.75" customHeight="1">
      <c r="A33" s="153"/>
      <c r="B33" s="15" t="s">
        <v>29</v>
      </c>
      <c r="C33" s="13" t="s">
        <v>5</v>
      </c>
      <c r="D33" s="92">
        <f>'P合計'!D33+'B合計'!D33+'液化石油ガス'!D33</f>
        <v>0</v>
      </c>
      <c r="E33" s="93">
        <f>'P合計'!E33+'B合計'!E33+'液化石油ガス'!E33</f>
        <v>959660</v>
      </c>
      <c r="F33" s="93">
        <f>'P合計'!F33+'B合計'!F33+'液化石油ガス'!F33</f>
        <v>803383</v>
      </c>
      <c r="G33" s="93">
        <f>'P合計'!G33+'B合計'!G33+'液化石油ガス'!G33</f>
        <v>653262</v>
      </c>
      <c r="H33" s="93">
        <f>'P合計'!H33+'B合計'!H33+'液化石油ガス'!H33</f>
        <v>0</v>
      </c>
      <c r="I33" s="94">
        <f>'P合計'!I33+'B合計'!I33+'液化石油ガス'!I33</f>
        <v>1535946</v>
      </c>
      <c r="J33" s="95">
        <f>'P合計'!J33+'B合計'!J33+'液化石油ガス'!J33</f>
        <v>3952251</v>
      </c>
      <c r="K33" s="31">
        <f>'P合計'!K33+'B合計'!K33+'液化石油ガス'!K33</f>
        <v>0</v>
      </c>
      <c r="L33" s="37">
        <f>'P合計'!L33+'B合計'!L33+'液化石油ガス'!L33</f>
        <v>0</v>
      </c>
      <c r="M33" s="37">
        <f>'P合計'!M33+'B合計'!M33+'液化石油ガス'!M33</f>
        <v>0</v>
      </c>
      <c r="N33" s="37">
        <f>'P合計'!N33+'B合計'!N33+'液化石油ガス'!N33</f>
        <v>0</v>
      </c>
      <c r="O33" s="37">
        <f>'P合計'!O33+'B合計'!O33+'液化石油ガス'!O33</f>
        <v>0</v>
      </c>
      <c r="P33" s="31">
        <f>'P合計'!P33+'B合計'!P33+'液化石油ガス'!P33</f>
        <v>0</v>
      </c>
      <c r="Q33" s="28">
        <f>'P合計'!Q33+'B合計'!Q33+'液化石油ガス'!Q33</f>
        <v>0</v>
      </c>
      <c r="R33" s="25">
        <f>'P合計'!R33+'B合計'!R33+'液化石油ガス'!R33</f>
        <v>3952251</v>
      </c>
      <c r="S33" s="5"/>
    </row>
    <row r="34" spans="1:19" ht="12.75" customHeight="1" thickBot="1">
      <c r="A34" s="154"/>
      <c r="B34" s="16" t="s">
        <v>31</v>
      </c>
      <c r="C34" s="14" t="s">
        <v>6</v>
      </c>
      <c r="D34" s="7">
        <f aca="true" t="shared" si="9" ref="D34:R34">IF(D32=0,"",(D33/D32)*1000)</f>
      </c>
      <c r="E34" s="38">
        <f t="shared" si="9"/>
        <v>41585.12804957317</v>
      </c>
      <c r="F34" s="38">
        <f t="shared" si="9"/>
        <v>32330.59680470039</v>
      </c>
      <c r="G34" s="38">
        <f t="shared" si="9"/>
        <v>32663.1</v>
      </c>
      <c r="H34" s="38">
        <f t="shared" si="9"/>
      </c>
      <c r="I34" s="32">
        <f t="shared" si="9"/>
        <v>36535.34728829686</v>
      </c>
      <c r="J34" s="29">
        <f t="shared" si="9"/>
        <v>35940.663477802234</v>
      </c>
      <c r="K34" s="32">
        <f t="shared" si="9"/>
      </c>
      <c r="L34" s="38">
        <f t="shared" si="9"/>
      </c>
      <c r="M34" s="38">
        <f t="shared" si="9"/>
      </c>
      <c r="N34" s="38">
        <f t="shared" si="9"/>
      </c>
      <c r="O34" s="38">
        <f t="shared" si="9"/>
      </c>
      <c r="P34" s="32">
        <f t="shared" si="9"/>
      </c>
      <c r="Q34" s="29">
        <f t="shared" si="9"/>
      </c>
      <c r="R34" s="26">
        <f t="shared" si="9"/>
        <v>35940.663477802234</v>
      </c>
      <c r="S34" s="5"/>
    </row>
    <row r="35" spans="1:19" ht="12.75" customHeight="1">
      <c r="A35" s="152" t="s">
        <v>51</v>
      </c>
      <c r="B35" s="15" t="s">
        <v>27</v>
      </c>
      <c r="C35" s="13" t="s">
        <v>4</v>
      </c>
      <c r="D35" s="92">
        <f>'P合計'!D35+'B合計'!D35+'液化石油ガス'!D35</f>
        <v>24496</v>
      </c>
      <c r="E35" s="93">
        <f>'P合計'!E35+'B合計'!E35+'液化石油ガス'!E35</f>
        <v>0</v>
      </c>
      <c r="F35" s="93">
        <f>'P合計'!F35+'B合計'!F35+'液化石油ガス'!F35</f>
        <v>0</v>
      </c>
      <c r="G35" s="93">
        <f>'P合計'!G35+'B合計'!G35+'液化石油ガス'!G35</f>
        <v>21094</v>
      </c>
      <c r="H35" s="93">
        <f>'P合計'!H35+'B合計'!H35+'液化石油ガス'!H35</f>
        <v>0</v>
      </c>
      <c r="I35" s="94">
        <f>'P合計'!I35+'B合計'!I35+'液化石油ガス'!I35</f>
        <v>25594</v>
      </c>
      <c r="J35" s="95">
        <f>'P合計'!J35+'B合計'!J35+'液化石油ガス'!J35</f>
        <v>71184</v>
      </c>
      <c r="K35" s="94">
        <f>'P合計'!K35+'B合計'!K35+'液化石油ガス'!K35</f>
        <v>0</v>
      </c>
      <c r="L35" s="93">
        <f>'P合計'!L35+'B合計'!L35+'液化石油ガス'!L35</f>
        <v>0</v>
      </c>
      <c r="M35" s="93">
        <f>'P合計'!M35+'B合計'!M35+'液化石油ガス'!M35</f>
        <v>0</v>
      </c>
      <c r="N35" s="93">
        <f>'P合計'!N35+'B合計'!N35+'液化石油ガス'!N35</f>
        <v>17251</v>
      </c>
      <c r="O35" s="93">
        <f>'P合計'!O35+'B合計'!O35+'液化石油ガス'!O35</f>
        <v>32223</v>
      </c>
      <c r="P35" s="94">
        <f>'P合計'!P35+'B合計'!P35+'液化石油ガス'!P35</f>
        <v>0</v>
      </c>
      <c r="Q35" s="95">
        <f>'P合計'!Q35+'B合計'!Q35+'液化石油ガス'!Q35</f>
        <v>49474</v>
      </c>
      <c r="R35" s="96">
        <f>'P合計'!R35+'B合計'!R35+'液化石油ガス'!R35</f>
        <v>120658</v>
      </c>
      <c r="S35" s="5"/>
    </row>
    <row r="36" spans="1:19" ht="12.75" customHeight="1">
      <c r="A36" s="153"/>
      <c r="B36" s="15" t="s">
        <v>29</v>
      </c>
      <c r="C36" s="13" t="s">
        <v>5</v>
      </c>
      <c r="D36" s="92">
        <f>'P合計'!D36+'B合計'!D36+'液化石油ガス'!D36</f>
        <v>1050123</v>
      </c>
      <c r="E36" s="93">
        <f>'P合計'!E36+'B合計'!E36+'液化石油ガス'!E36</f>
        <v>0</v>
      </c>
      <c r="F36" s="93">
        <f>'P合計'!F36+'B合計'!F36+'液化石油ガス'!F36</f>
        <v>0</v>
      </c>
      <c r="G36" s="93">
        <f>'P合計'!G36+'B合計'!G36+'液化石油ガス'!G36</f>
        <v>700038</v>
      </c>
      <c r="H36" s="93">
        <f>'P合計'!H36+'B合計'!H36+'液化石油ガス'!H36</f>
        <v>0</v>
      </c>
      <c r="I36" s="94">
        <f>'P合計'!I36+'B合計'!I36+'液化石油ガス'!I36</f>
        <v>951723</v>
      </c>
      <c r="J36" s="95">
        <f>'P合計'!J36+'B合計'!J36+'液化石油ガス'!J36</f>
        <v>2701884</v>
      </c>
      <c r="K36" s="94">
        <f>'P合計'!K36+'B合計'!K36+'液化石油ガス'!K36</f>
        <v>0</v>
      </c>
      <c r="L36" s="93">
        <f>'P合計'!L36+'B合計'!L36+'液化石油ガス'!L36</f>
        <v>0</v>
      </c>
      <c r="M36" s="93">
        <f>'P合計'!M36+'B合計'!M36+'液化石油ガス'!M36</f>
        <v>0</v>
      </c>
      <c r="N36" s="93">
        <f>'P合計'!N36+'B合計'!N36+'液化石油ガス'!N36</f>
        <v>660984</v>
      </c>
      <c r="O36" s="93">
        <f>'P合計'!O36+'B合計'!O36+'液化石油ガス'!O36</f>
        <v>1232569</v>
      </c>
      <c r="P36" s="94">
        <f>'P合計'!P36+'B合計'!P36+'液化石油ガス'!P36</f>
        <v>0</v>
      </c>
      <c r="Q36" s="95">
        <f>'P合計'!Q36+'B合計'!Q36+'液化石油ガス'!Q36</f>
        <v>1893553</v>
      </c>
      <c r="R36" s="96">
        <f>'P合計'!R36+'B合計'!R36+'液化石油ガス'!R36</f>
        <v>4595437</v>
      </c>
      <c r="S36" s="5"/>
    </row>
    <row r="37" spans="1:19" ht="12.75" customHeight="1" thickBot="1">
      <c r="A37" s="154"/>
      <c r="B37" s="16" t="s">
        <v>31</v>
      </c>
      <c r="C37" s="14" t="s">
        <v>6</v>
      </c>
      <c r="D37" s="7">
        <f aca="true" t="shared" si="10" ref="D37:R37">IF(D35=0,"",(D36/D35)*1000)</f>
        <v>42869.162312214234</v>
      </c>
      <c r="E37" s="38">
        <f t="shared" si="10"/>
      </c>
      <c r="F37" s="38">
        <f t="shared" si="10"/>
      </c>
      <c r="G37" s="38">
        <f t="shared" si="10"/>
        <v>33186.59334407889</v>
      </c>
      <c r="H37" s="38">
        <f t="shared" si="10"/>
      </c>
      <c r="I37" s="32">
        <f t="shared" si="10"/>
        <v>37185.39501445651</v>
      </c>
      <c r="J37" s="29">
        <f t="shared" si="10"/>
        <v>37956.338503034385</v>
      </c>
      <c r="K37" s="32">
        <f t="shared" si="10"/>
      </c>
      <c r="L37" s="38">
        <f t="shared" si="10"/>
      </c>
      <c r="M37" s="38">
        <f t="shared" si="10"/>
      </c>
      <c r="N37" s="38">
        <f t="shared" si="10"/>
        <v>38315.69184395107</v>
      </c>
      <c r="O37" s="38">
        <f t="shared" si="10"/>
        <v>38251.21807404649</v>
      </c>
      <c r="P37" s="32">
        <f t="shared" si="10"/>
      </c>
      <c r="Q37" s="29">
        <f t="shared" si="10"/>
        <v>38273.699316812876</v>
      </c>
      <c r="R37" s="26">
        <f t="shared" si="10"/>
        <v>38086.46753634239</v>
      </c>
      <c r="S37" s="5"/>
    </row>
    <row r="38" spans="1:19" ht="12.75" customHeight="1">
      <c r="A38" s="152" t="s">
        <v>53</v>
      </c>
      <c r="B38" s="15" t="s">
        <v>27</v>
      </c>
      <c r="C38" s="13" t="s">
        <v>4</v>
      </c>
      <c r="D38" s="92">
        <f>'P合計'!D38+'B合計'!D38+'液化石油ガス'!D38</f>
        <v>82071</v>
      </c>
      <c r="E38" s="93">
        <f>'P合計'!E38+'B合計'!E38+'液化石油ガス'!E38</f>
        <v>48</v>
      </c>
      <c r="F38" s="93">
        <f>'P合計'!F38+'B合計'!F38+'液化石油ガス'!F38</f>
        <v>89</v>
      </c>
      <c r="G38" s="93">
        <f>'P合計'!G38+'B合計'!G38+'液化石油ガス'!G38</f>
        <v>73</v>
      </c>
      <c r="H38" s="93">
        <f>'P合計'!H38+'B合計'!H38+'液化石油ガス'!H38</f>
        <v>183</v>
      </c>
      <c r="I38" s="94">
        <f>'P合計'!I38+'B合計'!I38+'液化石油ガス'!I38</f>
        <v>187</v>
      </c>
      <c r="J38" s="95">
        <f>'P合計'!J38+'B合計'!J38+'液化石油ガス'!J38</f>
        <v>82651</v>
      </c>
      <c r="K38" s="94">
        <f>'P合計'!K38+'B合計'!K38+'液化石油ガス'!K38</f>
        <v>342</v>
      </c>
      <c r="L38" s="93">
        <f>'P合計'!L38+'B合計'!L38+'液化石油ガス'!L38</f>
        <v>263</v>
      </c>
      <c r="M38" s="93">
        <f>'P合計'!M38+'B合計'!M38+'液化石油ガス'!M38</f>
        <v>383</v>
      </c>
      <c r="N38" s="93">
        <f>'P合計'!N38+'B合計'!N38+'液化石油ガス'!N38</f>
        <v>331</v>
      </c>
      <c r="O38" s="93">
        <f>'P合計'!O38+'B合計'!O38+'液化石油ガス'!O38</f>
        <v>79</v>
      </c>
      <c r="P38" s="94">
        <f>'P合計'!P38+'B合計'!P38+'液化石油ガス'!P38</f>
        <v>126</v>
      </c>
      <c r="Q38" s="95">
        <f>'P合計'!Q38+'B合計'!Q38+'液化石油ガス'!Q38</f>
        <v>1524</v>
      </c>
      <c r="R38" s="96">
        <f>'P合計'!R38+'B合計'!R38+'液化石油ガス'!R38</f>
        <v>84175</v>
      </c>
      <c r="S38" s="5"/>
    </row>
    <row r="39" spans="1:19" ht="12.75" customHeight="1">
      <c r="A39" s="153"/>
      <c r="B39" s="15" t="s">
        <v>29</v>
      </c>
      <c r="C39" s="13" t="s">
        <v>5</v>
      </c>
      <c r="D39" s="92">
        <f>'P合計'!D39+'B合計'!D39+'液化石油ガス'!D39</f>
        <v>4119826</v>
      </c>
      <c r="E39" s="93">
        <f>'P合計'!E39+'B合計'!E39+'液化石油ガス'!E39</f>
        <v>64312</v>
      </c>
      <c r="F39" s="93">
        <f>'P合計'!F39+'B合計'!F39+'液化石油ガス'!F39</f>
        <v>50740</v>
      </c>
      <c r="G39" s="93">
        <f>'P合計'!G39+'B合計'!G39+'液化石油ガス'!G39</f>
        <v>85888</v>
      </c>
      <c r="H39" s="93">
        <f>'P合計'!H39+'B合計'!H39+'液化石油ガス'!H39</f>
        <v>77798</v>
      </c>
      <c r="I39" s="94">
        <f>'P合計'!I39+'B合計'!I39+'液化石油ガス'!I39</f>
        <v>97788</v>
      </c>
      <c r="J39" s="95">
        <f>'P合計'!J39+'B合計'!J39+'液化石油ガス'!J39</f>
        <v>4496352</v>
      </c>
      <c r="K39" s="94">
        <f>'P合計'!K39+'B合計'!K39+'液化石油ガス'!K39</f>
        <v>136711</v>
      </c>
      <c r="L39" s="93">
        <f>'P合計'!L39+'B合計'!L39+'液化石油ガス'!L39</f>
        <v>81519</v>
      </c>
      <c r="M39" s="93">
        <f>'P合計'!M39+'B合計'!M39+'液化石油ガス'!M39</f>
        <v>115445</v>
      </c>
      <c r="N39" s="93">
        <f>'P合計'!N39+'B合計'!N39+'液化石油ガス'!N39</f>
        <v>103916</v>
      </c>
      <c r="O39" s="93">
        <f>'P合計'!O39+'B合計'!O39+'液化石油ガス'!O39</f>
        <v>46549</v>
      </c>
      <c r="P39" s="94">
        <f>'P合計'!P39+'B合計'!P39+'液化石油ガス'!P39</f>
        <v>100162</v>
      </c>
      <c r="Q39" s="95">
        <f>'P合計'!Q39+'B合計'!Q39+'液化石油ガス'!Q39</f>
        <v>584302</v>
      </c>
      <c r="R39" s="96">
        <f>'P合計'!R39+'B合計'!R39+'液化石油ガス'!R39</f>
        <v>5080654</v>
      </c>
      <c r="S39" s="5"/>
    </row>
    <row r="40" spans="1:19" ht="12.75" customHeight="1" thickBot="1">
      <c r="A40" s="154"/>
      <c r="B40" s="16" t="s">
        <v>31</v>
      </c>
      <c r="C40" s="14" t="s">
        <v>6</v>
      </c>
      <c r="D40" s="7">
        <f aca="true" t="shared" si="11" ref="D40:R40">IF(D38=0,"",(D39/D38)*1000)</f>
        <v>50198.316092164096</v>
      </c>
      <c r="E40" s="38">
        <f t="shared" si="11"/>
        <v>1339833.3333333333</v>
      </c>
      <c r="F40" s="38">
        <f t="shared" si="11"/>
        <v>570112.3595505618</v>
      </c>
      <c r="G40" s="38">
        <f t="shared" si="11"/>
        <v>1176547.9452054794</v>
      </c>
      <c r="H40" s="38">
        <f t="shared" si="11"/>
        <v>425125.68306010927</v>
      </c>
      <c r="I40" s="32">
        <f t="shared" si="11"/>
        <v>522930.4812834224</v>
      </c>
      <c r="J40" s="29">
        <f t="shared" si="11"/>
        <v>54401.66483164148</v>
      </c>
      <c r="K40" s="32">
        <f t="shared" si="11"/>
        <v>399739.76608187135</v>
      </c>
      <c r="L40" s="38">
        <f t="shared" si="11"/>
        <v>309958.174904943</v>
      </c>
      <c r="M40" s="38">
        <f t="shared" si="11"/>
        <v>301422.9765013055</v>
      </c>
      <c r="N40" s="38">
        <f t="shared" si="11"/>
        <v>313945.61933534744</v>
      </c>
      <c r="O40" s="38">
        <f t="shared" si="11"/>
        <v>589227.8481012658</v>
      </c>
      <c r="P40" s="32">
        <f t="shared" si="11"/>
        <v>794936.5079365079</v>
      </c>
      <c r="Q40" s="29">
        <f t="shared" si="11"/>
        <v>383400.2624671916</v>
      </c>
      <c r="R40" s="26">
        <f t="shared" si="11"/>
        <v>60358.229878229875</v>
      </c>
      <c r="S40" s="5"/>
    </row>
    <row r="41" spans="1:19" ht="12.75" customHeight="1">
      <c r="A41" s="152" t="s">
        <v>7</v>
      </c>
      <c r="B41" s="15" t="s">
        <v>27</v>
      </c>
      <c r="C41" s="13" t="s">
        <v>4</v>
      </c>
      <c r="D41" s="92">
        <f>'P合計'!D41+'B合計'!D41+'液化石油ガス'!D41</f>
        <v>975443</v>
      </c>
      <c r="E41" s="93">
        <f>'P合計'!E41+'B合計'!E41+'液化石油ガス'!E41</f>
        <v>1224525</v>
      </c>
      <c r="F41" s="93">
        <f>'P合計'!F41+'B合計'!F41+'液化石油ガス'!F41</f>
        <v>1161325</v>
      </c>
      <c r="G41" s="93">
        <f>'P合計'!G41+'B合計'!G41+'液化石油ガス'!G41</f>
        <v>1275014</v>
      </c>
      <c r="H41" s="123">
        <f>'P合計'!H41+'B合計'!H41+'液化石油ガス'!H41</f>
        <v>1105697</v>
      </c>
      <c r="I41" s="94">
        <f>'P合計'!I41+'B合計'!I41+'液化石油ガス'!I41</f>
        <v>1452253</v>
      </c>
      <c r="J41" s="95">
        <f>'P合計'!J41+'B合計'!J41+'液化石油ガス'!J41</f>
        <v>7194257</v>
      </c>
      <c r="K41" s="94">
        <f>'P合計'!K41+'B合計'!K41+'液化石油ガス'!K41</f>
        <v>710713</v>
      </c>
      <c r="L41" s="93">
        <f>'P合計'!L41+'B合計'!L41+'液化石油ガス'!L41</f>
        <v>1195628</v>
      </c>
      <c r="M41" s="93">
        <f>'P合計'!M41+'B合計'!M41+'液化石油ガス'!M41</f>
        <v>1056002</v>
      </c>
      <c r="N41" s="93">
        <f>'P合計'!N41+'B合計'!N41+'液化石油ガス'!N41</f>
        <v>1255314</v>
      </c>
      <c r="O41" s="93">
        <f>'P合計'!O41+'B合計'!O41+'液化石油ガス'!O41</f>
        <v>1257714</v>
      </c>
      <c r="P41" s="94">
        <f>'P合計'!P41+'B合計'!P41+'液化石油ガス'!P41</f>
        <v>1333372</v>
      </c>
      <c r="Q41" s="95">
        <f>'P合計'!Q41+'B合計'!Q41+'液化石油ガス'!Q41</f>
        <v>6808743</v>
      </c>
      <c r="R41" s="96">
        <f>'P合計'!R41+'B合計'!R41+'液化石油ガス'!R41</f>
        <v>14003000</v>
      </c>
      <c r="S41" s="5"/>
    </row>
    <row r="42" spans="1:19" ht="12.75" customHeight="1">
      <c r="A42" s="153"/>
      <c r="B42" s="15" t="s">
        <v>29</v>
      </c>
      <c r="C42" s="13" t="s">
        <v>5</v>
      </c>
      <c r="D42" s="92">
        <f>'P合計'!D42+'B合計'!D42+'液化石油ガス'!D42</f>
        <v>44555027</v>
      </c>
      <c r="E42" s="93">
        <f>'P合計'!E42+'B合計'!E42+'液化石油ガス'!E42</f>
        <v>48420261</v>
      </c>
      <c r="F42" s="93">
        <f>'P合計'!F42+'B合計'!F42+'液化石油ガス'!F42</f>
        <v>35542807</v>
      </c>
      <c r="G42" s="93">
        <f>'P合計'!G42+'B合計'!G42+'液化石油ガス'!G42</f>
        <v>42787679</v>
      </c>
      <c r="H42" s="123">
        <f>'P合計'!H42+'B合計'!H42+'液化石油ガス'!H42</f>
        <v>39097455</v>
      </c>
      <c r="I42" s="94">
        <f>'P合計'!I42+'B合計'!I42+'液化石油ガス'!I42</f>
        <v>52043089</v>
      </c>
      <c r="J42" s="95">
        <f>'P合計'!J42+'B合計'!J42+'液化石油ガス'!J42</f>
        <v>262446318</v>
      </c>
      <c r="K42" s="94">
        <f>'P合計'!K42+'B合計'!K42+'液化石油ガス'!K42</f>
        <v>24071590</v>
      </c>
      <c r="L42" s="123">
        <f>'P合計'!L42+'B合計'!L42+'液化石油ガス'!L42</f>
        <v>39313082</v>
      </c>
      <c r="M42" s="93">
        <f>'P合計'!M42+'B合計'!M42+'液化石油ガス'!M42</f>
        <v>37289390</v>
      </c>
      <c r="N42" s="93">
        <f>'P合計'!N42+'B合計'!N42+'液化石油ガス'!N42</f>
        <v>46641747</v>
      </c>
      <c r="O42" s="93">
        <f>'P合計'!O42+'B合計'!O42+'液化石油ガス'!O42</f>
        <v>47107446</v>
      </c>
      <c r="P42" s="94">
        <f>'P合計'!P42+'B合計'!P42+'液化石油ガス'!P42</f>
        <v>48581549</v>
      </c>
      <c r="Q42" s="95">
        <f>'P合計'!Q42+'B合計'!Q42+'液化石油ガス'!Q42</f>
        <v>243004804</v>
      </c>
      <c r="R42" s="96">
        <f>'P合計'!R42+'B合計'!R42+'液化石油ガス'!R42</f>
        <v>505451122</v>
      </c>
      <c r="S42" s="5"/>
    </row>
    <row r="43" spans="1:19" ht="12.75" customHeight="1" thickBot="1">
      <c r="A43" s="154"/>
      <c r="B43" s="16" t="s">
        <v>31</v>
      </c>
      <c r="C43" s="14" t="s">
        <v>6</v>
      </c>
      <c r="D43" s="7">
        <f aca="true" t="shared" si="12" ref="D43:R43">IF(D41=0,"",(D42/D41)*1000)</f>
        <v>45676.709966651055</v>
      </c>
      <c r="E43" s="38">
        <f t="shared" si="12"/>
        <v>39542.07631530593</v>
      </c>
      <c r="F43" s="38">
        <f t="shared" si="12"/>
        <v>30605.39211676318</v>
      </c>
      <c r="G43" s="38">
        <f t="shared" si="12"/>
        <v>33558.59543503052</v>
      </c>
      <c r="H43" s="124">
        <f t="shared" si="12"/>
        <v>35360.00821201468</v>
      </c>
      <c r="I43" s="32">
        <f t="shared" si="12"/>
        <v>35836.10362657195</v>
      </c>
      <c r="J43" s="29">
        <f t="shared" si="12"/>
        <v>36479.97534700248</v>
      </c>
      <c r="K43" s="32">
        <f t="shared" si="12"/>
        <v>33869.6351410485</v>
      </c>
      <c r="L43" s="124">
        <f t="shared" si="12"/>
        <v>32880.697006092196</v>
      </c>
      <c r="M43" s="38">
        <f t="shared" si="12"/>
        <v>35311.8554699707</v>
      </c>
      <c r="N43" s="38">
        <f t="shared" si="12"/>
        <v>37155.44238333995</v>
      </c>
      <c r="O43" s="38">
        <f t="shared" si="12"/>
        <v>37454.815641711866</v>
      </c>
      <c r="P43" s="32">
        <f t="shared" si="12"/>
        <v>36435.105131951175</v>
      </c>
      <c r="Q43" s="29">
        <f t="shared" si="12"/>
        <v>35690.1125508776</v>
      </c>
      <c r="R43" s="26">
        <f t="shared" si="12"/>
        <v>36095.916732128826</v>
      </c>
      <c r="S43" s="5"/>
    </row>
    <row r="44" spans="1:19" s="46" customFormat="1" ht="17.25" customHeight="1" thickBot="1">
      <c r="A44" s="155" t="s">
        <v>24</v>
      </c>
      <c r="B44" s="156"/>
      <c r="C44" s="157"/>
      <c r="D44" s="69">
        <f>'B一般'!D44</f>
        <v>119.62</v>
      </c>
      <c r="E44" s="70">
        <f>'B一般'!E44</f>
        <v>118.54</v>
      </c>
      <c r="F44" s="70">
        <f>'B一般'!F44</f>
        <v>117.74</v>
      </c>
      <c r="G44" s="70">
        <f>'B一般'!G44</f>
        <v>118.31</v>
      </c>
      <c r="H44" s="70">
        <f>'B一般'!H44</f>
        <v>119.35</v>
      </c>
      <c r="I44" s="71">
        <f>'B一般'!I44</f>
        <v>117.32</v>
      </c>
      <c r="J44" s="72">
        <f>((D44*D41)+(E44*E41)+(F44*F41)+(G44*G41)+(H44*H41)+(I44*I41))/J41</f>
        <v>118.39474957733648</v>
      </c>
      <c r="K44" s="71">
        <f>'B一般'!K44</f>
        <v>111.49</v>
      </c>
      <c r="L44" s="70">
        <f>'B一般'!L44</f>
        <v>109.18</v>
      </c>
      <c r="M44" s="70">
        <f>'B一般'!M44</f>
        <v>108.74</v>
      </c>
      <c r="N44" s="70">
        <f>'B一般'!N44</f>
        <v>106.93</v>
      </c>
      <c r="O44" s="70">
        <f>'B一般'!O44</f>
        <v>106.04</v>
      </c>
      <c r="P44" s="71">
        <f>'B一般'!P44</f>
        <v>108.97</v>
      </c>
      <c r="Q44" s="72">
        <f>IF(Q41=0,0,((K44*K41)+(L44*L41)+(M44*M41)+(N44*N41)+(O44*O41)+(P44*P41))/Q41)</f>
        <v>108.31690670509961</v>
      </c>
      <c r="R44" s="73">
        <f>((J44*J41)+(Q44*Q41))/R41</f>
        <v>113.49455375419555</v>
      </c>
      <c r="S44" s="45"/>
    </row>
    <row r="45" spans="1:19" ht="12.75">
      <c r="A45" s="158" t="s">
        <v>54</v>
      </c>
      <c r="B45" s="15" t="s">
        <v>27</v>
      </c>
      <c r="C45" s="13" t="s">
        <v>4</v>
      </c>
      <c r="D45" s="92">
        <f>'P合計'!D41</f>
        <v>753348</v>
      </c>
      <c r="E45" s="93">
        <f>'P合計'!E41</f>
        <v>901797</v>
      </c>
      <c r="F45" s="93">
        <f>'P合計'!F41</f>
        <v>776724</v>
      </c>
      <c r="G45" s="93">
        <f>'P合計'!G41</f>
        <v>882039</v>
      </c>
      <c r="H45" s="93">
        <f>'P合計'!H41</f>
        <v>771937</v>
      </c>
      <c r="I45" s="94">
        <f>'P合計'!I41</f>
        <v>987449</v>
      </c>
      <c r="J45" s="95">
        <f>SUM(D45:I45)</f>
        <v>5073294</v>
      </c>
      <c r="K45" s="94">
        <f>'P合計'!K41</f>
        <v>534775</v>
      </c>
      <c r="L45" s="93">
        <f>'P合計'!L41</f>
        <v>815225</v>
      </c>
      <c r="M45" s="93">
        <f>'P合計'!M41</f>
        <v>816571</v>
      </c>
      <c r="N45" s="93">
        <f>'P合計'!N41</f>
        <v>879238</v>
      </c>
      <c r="O45" s="93">
        <f>'P合計'!O41</f>
        <v>906918</v>
      </c>
      <c r="P45" s="94">
        <f>'P合計'!P41</f>
        <v>975485</v>
      </c>
      <c r="Q45" s="95">
        <f>SUM(K45:P45)</f>
        <v>4928212</v>
      </c>
      <c r="R45" s="96">
        <f>J45+Q45</f>
        <v>10001506</v>
      </c>
      <c r="S45" s="5"/>
    </row>
    <row r="46" spans="1:19" ht="12.75">
      <c r="A46" s="150"/>
      <c r="B46" s="15" t="s">
        <v>29</v>
      </c>
      <c r="C46" s="13" t="s">
        <v>5</v>
      </c>
      <c r="D46" s="92">
        <f>'P合計'!D42</f>
        <v>34918999</v>
      </c>
      <c r="E46" s="93">
        <f>'P合計'!E42</f>
        <v>36153531</v>
      </c>
      <c r="F46" s="93">
        <f>'P合計'!F42</f>
        <v>24209106</v>
      </c>
      <c r="G46" s="93">
        <f>'P合計'!G42</f>
        <v>29845807</v>
      </c>
      <c r="H46" s="93">
        <f>'P合計'!H42</f>
        <v>27558291</v>
      </c>
      <c r="I46" s="94">
        <f>'P合計'!I42</f>
        <v>35827458</v>
      </c>
      <c r="J46" s="95">
        <f>SUM(D46:I46)</f>
        <v>188513192</v>
      </c>
      <c r="K46" s="94">
        <f>'P合計'!K42</f>
        <v>17993958</v>
      </c>
      <c r="L46" s="93">
        <f>'P合計'!L42</f>
        <v>26494874</v>
      </c>
      <c r="M46" s="93">
        <f>'P合計'!M42</f>
        <v>28460384</v>
      </c>
      <c r="N46" s="93">
        <f>'P合計'!N42</f>
        <v>32507897</v>
      </c>
      <c r="O46" s="93">
        <f>'P合計'!O42</f>
        <v>33835140</v>
      </c>
      <c r="P46" s="94">
        <f>'P合計'!P42</f>
        <v>35471646</v>
      </c>
      <c r="Q46" s="95">
        <f>SUM(K46:P46)</f>
        <v>174763899</v>
      </c>
      <c r="R46" s="96">
        <f>J46+Q46</f>
        <v>363277091</v>
      </c>
      <c r="S46" s="5"/>
    </row>
    <row r="47" spans="1:19" ht="13.5" thickBot="1">
      <c r="A47" s="151"/>
      <c r="B47" s="16" t="s">
        <v>31</v>
      </c>
      <c r="C47" s="14" t="s">
        <v>6</v>
      </c>
      <c r="D47" s="7">
        <f aca="true" t="shared" si="13" ref="D47:I47">IF(D46=0,"",(D46/D45)*1000)</f>
        <v>46351.751116349944</v>
      </c>
      <c r="E47" s="38">
        <f t="shared" si="13"/>
        <v>40090.54255004175</v>
      </c>
      <c r="F47" s="38">
        <f t="shared" si="13"/>
        <v>31168.22191666538</v>
      </c>
      <c r="G47" s="38">
        <f t="shared" si="13"/>
        <v>33837.28724013337</v>
      </c>
      <c r="H47" s="38">
        <f t="shared" si="13"/>
        <v>35700.181491494775</v>
      </c>
      <c r="I47" s="32">
        <f t="shared" si="13"/>
        <v>36282.8439747268</v>
      </c>
      <c r="J47" s="29">
        <f aca="true" t="shared" si="14" ref="J47:R47">IF(J46=0,"",(J46/J45)*1000)</f>
        <v>37157.94747948769</v>
      </c>
      <c r="K47" s="32">
        <f t="shared" si="14"/>
        <v>33647.717264270024</v>
      </c>
      <c r="L47" s="38">
        <f t="shared" si="14"/>
        <v>32500.0754392959</v>
      </c>
      <c r="M47" s="38">
        <f t="shared" si="14"/>
        <v>34853.53263831314</v>
      </c>
      <c r="N47" s="38">
        <f t="shared" si="14"/>
        <v>36972.8071352694</v>
      </c>
      <c r="O47" s="38">
        <f t="shared" si="14"/>
        <v>37307.827168498145</v>
      </c>
      <c r="P47" s="32">
        <f t="shared" si="14"/>
        <v>36363.08707976033</v>
      </c>
      <c r="Q47" s="29">
        <f t="shared" si="14"/>
        <v>35461.92797712436</v>
      </c>
      <c r="R47" s="26">
        <f t="shared" si="14"/>
        <v>36322.23897081099</v>
      </c>
      <c r="S47" s="5"/>
    </row>
    <row r="48" spans="1:19" ht="12.75">
      <c r="A48" s="158" t="s">
        <v>55</v>
      </c>
      <c r="B48" s="15" t="s">
        <v>27</v>
      </c>
      <c r="C48" s="13" t="s">
        <v>4</v>
      </c>
      <c r="D48" s="92">
        <f>'B合計'!D41</f>
        <v>222077</v>
      </c>
      <c r="E48" s="93">
        <f>'B合計'!E41</f>
        <v>322724</v>
      </c>
      <c r="F48" s="93">
        <f>'B合計'!F41</f>
        <v>384590</v>
      </c>
      <c r="G48" s="93">
        <f>'B合計'!G41</f>
        <v>392946</v>
      </c>
      <c r="H48" s="123">
        <f>'B合計'!H41</f>
        <v>333750</v>
      </c>
      <c r="I48" s="94">
        <f>'B合計'!I41</f>
        <v>464776</v>
      </c>
      <c r="J48" s="95">
        <f>SUM(D48:I48)</f>
        <v>2120863</v>
      </c>
      <c r="K48" s="94">
        <f>'B合計'!K41</f>
        <v>175779</v>
      </c>
      <c r="L48" s="93">
        <f>'B合計'!L41</f>
        <v>380273</v>
      </c>
      <c r="M48" s="93">
        <f>'B合計'!M41</f>
        <v>239168</v>
      </c>
      <c r="N48" s="93">
        <f>'B合計'!N41</f>
        <v>375805</v>
      </c>
      <c r="O48" s="93">
        <f>'B合計'!O41</f>
        <v>350746</v>
      </c>
      <c r="P48" s="94">
        <f>'B合計'!P41</f>
        <v>357848</v>
      </c>
      <c r="Q48" s="95">
        <f>SUM(K48:P48)</f>
        <v>1879619</v>
      </c>
      <c r="R48" s="96">
        <f>J48+Q48</f>
        <v>4000482</v>
      </c>
      <c r="S48" s="5"/>
    </row>
    <row r="49" spans="1:19" ht="12.75">
      <c r="A49" s="150"/>
      <c r="B49" s="15" t="s">
        <v>29</v>
      </c>
      <c r="C49" s="13" t="s">
        <v>5</v>
      </c>
      <c r="D49" s="92">
        <f>'B合計'!D42</f>
        <v>9627578</v>
      </c>
      <c r="E49" s="93">
        <f>'B合計'!E42</f>
        <v>12262787</v>
      </c>
      <c r="F49" s="93">
        <f>'B合計'!F42</f>
        <v>11324807</v>
      </c>
      <c r="G49" s="93">
        <f>'B合計'!G42</f>
        <v>12923010</v>
      </c>
      <c r="H49" s="123">
        <f>'B合計'!H42</f>
        <v>11531116</v>
      </c>
      <c r="I49" s="94">
        <f>'B合計'!I42</f>
        <v>16204803</v>
      </c>
      <c r="J49" s="95">
        <f>SUM(D49:I49)</f>
        <v>73874101</v>
      </c>
      <c r="K49" s="94">
        <f>'B合計'!K42</f>
        <v>6051467</v>
      </c>
      <c r="L49" s="123">
        <f>'B合計'!L42</f>
        <v>12799018</v>
      </c>
      <c r="M49" s="93">
        <f>'B合計'!M42</f>
        <v>8781944</v>
      </c>
      <c r="N49" s="93">
        <f>'B合計'!N42</f>
        <v>14089432</v>
      </c>
      <c r="O49" s="93">
        <f>'B合計'!O42</f>
        <v>13243330</v>
      </c>
      <c r="P49" s="94">
        <f>'B合計'!P42</f>
        <v>13101189</v>
      </c>
      <c r="Q49" s="95">
        <f>SUM(K49:P49)</f>
        <v>68066380</v>
      </c>
      <c r="R49" s="96">
        <f>J49+Q49</f>
        <v>141940481</v>
      </c>
      <c r="S49" s="5"/>
    </row>
    <row r="50" spans="1:19" ht="13.5" thickBot="1">
      <c r="A50" s="151"/>
      <c r="B50" s="16" t="s">
        <v>31</v>
      </c>
      <c r="C50" s="14" t="s">
        <v>6</v>
      </c>
      <c r="D50" s="7">
        <f aca="true" t="shared" si="15" ref="D50:I50">IF(D49=0,"",(D49/D48)*1000)</f>
        <v>43352.431814190575</v>
      </c>
      <c r="E50" s="38">
        <f t="shared" si="15"/>
        <v>37997.75349834533</v>
      </c>
      <c r="F50" s="38">
        <f t="shared" si="15"/>
        <v>29446.4416651499</v>
      </c>
      <c r="G50" s="38">
        <f t="shared" si="15"/>
        <v>32887.49599181567</v>
      </c>
      <c r="H50" s="124">
        <f t="shared" si="15"/>
        <v>34550.160299625466</v>
      </c>
      <c r="I50" s="32">
        <f t="shared" si="15"/>
        <v>34865.834294369764</v>
      </c>
      <c r="J50" s="29">
        <f aca="true" t="shared" si="16" ref="J50:R50">IF(J49=0,"",(J49/J48)*1000)</f>
        <v>34832.094765197</v>
      </c>
      <c r="K50" s="32">
        <f t="shared" si="16"/>
        <v>34426.56403779746</v>
      </c>
      <c r="L50" s="124">
        <f t="shared" si="16"/>
        <v>33657.4460979349</v>
      </c>
      <c r="M50" s="38">
        <f t="shared" si="16"/>
        <v>36718.724913031845</v>
      </c>
      <c r="N50" s="38">
        <f t="shared" si="16"/>
        <v>37491.33726267612</v>
      </c>
      <c r="O50" s="38">
        <f t="shared" si="16"/>
        <v>37757.608069657246</v>
      </c>
      <c r="P50" s="32">
        <f t="shared" si="16"/>
        <v>36611.04435402741</v>
      </c>
      <c r="Q50" s="29">
        <f t="shared" si="16"/>
        <v>36212.86015942593</v>
      </c>
      <c r="R50" s="26">
        <f t="shared" si="16"/>
        <v>35480.844808200614</v>
      </c>
      <c r="S50" s="5"/>
    </row>
    <row r="51" spans="1:18" ht="12.75">
      <c r="A51" s="149" t="s">
        <v>25</v>
      </c>
      <c r="B51" s="15" t="s">
        <v>27</v>
      </c>
      <c r="C51" s="13" t="s">
        <v>4</v>
      </c>
      <c r="D51" s="97">
        <f>'液化石油ガス'!D41</f>
        <v>18</v>
      </c>
      <c r="E51" s="98">
        <f>'液化石油ガス'!E41</f>
        <v>4</v>
      </c>
      <c r="F51" s="99">
        <f>'液化石油ガス'!F41</f>
        <v>11</v>
      </c>
      <c r="G51" s="98">
        <f>'液化石油ガス'!G41</f>
        <v>29</v>
      </c>
      <c r="H51" s="98">
        <f>'液化石油ガス'!H41</f>
        <v>10</v>
      </c>
      <c r="I51" s="100">
        <f>'液化石油ガス'!I41</f>
        <v>28</v>
      </c>
      <c r="J51" s="95">
        <f>SUM(D51:I51)</f>
        <v>100</v>
      </c>
      <c r="K51" s="100">
        <f>'液化石油ガス'!K41</f>
        <v>159</v>
      </c>
      <c r="L51" s="98">
        <f>'液化石油ガス'!L41</f>
        <v>130</v>
      </c>
      <c r="M51" s="99">
        <f>'液化石油ガス'!M41</f>
        <v>263</v>
      </c>
      <c r="N51" s="98">
        <f>'液化石油ガス'!N41</f>
        <v>271</v>
      </c>
      <c r="O51" s="98">
        <f>'液化石油ガス'!O41</f>
        <v>50</v>
      </c>
      <c r="P51" s="100">
        <f>'液化石油ガス'!P41</f>
        <v>39</v>
      </c>
      <c r="Q51" s="95">
        <f>SUM(K51:P51)</f>
        <v>912</v>
      </c>
      <c r="R51" s="101">
        <f>J51+Q51</f>
        <v>1012</v>
      </c>
    </row>
    <row r="52" spans="1:18" ht="12.75">
      <c r="A52" s="150"/>
      <c r="B52" s="15" t="s">
        <v>29</v>
      </c>
      <c r="C52" s="13" t="s">
        <v>5</v>
      </c>
      <c r="D52" s="102">
        <f>'液化石油ガス'!D42</f>
        <v>8450</v>
      </c>
      <c r="E52" s="103">
        <f>'液化石油ガス'!E42</f>
        <v>3943</v>
      </c>
      <c r="F52" s="104">
        <f>'液化石油ガス'!F42</f>
        <v>8894</v>
      </c>
      <c r="G52" s="103">
        <f>'液化石油ガス'!G42</f>
        <v>18862</v>
      </c>
      <c r="H52" s="103">
        <f>'液化石油ガス'!H42</f>
        <v>8048</v>
      </c>
      <c r="I52" s="105">
        <f>'液化石油ガス'!I42</f>
        <v>10828</v>
      </c>
      <c r="J52" s="95">
        <f>SUM(D52:I52)</f>
        <v>59025</v>
      </c>
      <c r="K52" s="105">
        <f>'液化石油ガス'!K42</f>
        <v>26165</v>
      </c>
      <c r="L52" s="103">
        <f>'液化石油ガス'!L42</f>
        <v>19190</v>
      </c>
      <c r="M52" s="103">
        <f>'液化石油ガス'!M42</f>
        <v>47062</v>
      </c>
      <c r="N52" s="103">
        <f>'液化石油ガス'!N42</f>
        <v>44418</v>
      </c>
      <c r="O52" s="103">
        <f>'液化石油ガス'!O42</f>
        <v>28976</v>
      </c>
      <c r="P52" s="105">
        <f>'液化石油ガス'!P42</f>
        <v>8714</v>
      </c>
      <c r="Q52" s="95">
        <f>SUM(K52:P52)</f>
        <v>174525</v>
      </c>
      <c r="R52" s="96">
        <f>J52+Q52</f>
        <v>233550</v>
      </c>
    </row>
    <row r="53" spans="1:18" ht="12.75" customHeight="1" thickBot="1">
      <c r="A53" s="151"/>
      <c r="B53" s="16" t="s">
        <v>31</v>
      </c>
      <c r="C53" s="14" t="s">
        <v>6</v>
      </c>
      <c r="D53" s="7">
        <f aca="true" t="shared" si="17" ref="D53:R53">IF(D52=0,"",(D52/D51)*1000)</f>
        <v>469444.44444444444</v>
      </c>
      <c r="E53" s="38">
        <f>IF(E52=0,,(E52/E51)*1000)</f>
        <v>985750</v>
      </c>
      <c r="F53" s="38">
        <f>IF(F52=0,,(F52/F51)*1000)</f>
        <v>808545.4545454545</v>
      </c>
      <c r="G53" s="38">
        <f t="shared" si="17"/>
        <v>650413.7931034482</v>
      </c>
      <c r="H53" s="38">
        <f t="shared" si="17"/>
        <v>804800</v>
      </c>
      <c r="I53" s="32">
        <f t="shared" si="17"/>
        <v>386714.28571428574</v>
      </c>
      <c r="J53" s="29">
        <f t="shared" si="17"/>
        <v>590250</v>
      </c>
      <c r="K53" s="32">
        <f t="shared" si="17"/>
        <v>164559.74842767295</v>
      </c>
      <c r="L53" s="38">
        <f t="shared" si="17"/>
        <v>147615.38461538462</v>
      </c>
      <c r="M53" s="38">
        <f t="shared" si="17"/>
        <v>178942.96577946766</v>
      </c>
      <c r="N53" s="38">
        <f t="shared" si="17"/>
        <v>163904.0590405904</v>
      </c>
      <c r="O53" s="38">
        <f t="shared" si="17"/>
        <v>579520</v>
      </c>
      <c r="P53" s="32">
        <f t="shared" si="17"/>
        <v>223435.89743589744</v>
      </c>
      <c r="Q53" s="29">
        <f t="shared" si="17"/>
        <v>191365.13157894736</v>
      </c>
      <c r="R53" s="26">
        <f t="shared" si="17"/>
        <v>230780.6324110672</v>
      </c>
    </row>
    <row r="54" ht="15.75" customHeight="1">
      <c r="A54" s="117" t="s">
        <v>77</v>
      </c>
    </row>
  </sheetData>
  <mergeCells count="18">
    <mergeCell ref="D2:P2"/>
    <mergeCell ref="A5:A7"/>
    <mergeCell ref="A8:A10"/>
    <mergeCell ref="A11:A13"/>
    <mergeCell ref="A38:A40"/>
    <mergeCell ref="A14:A16"/>
    <mergeCell ref="A17:A19"/>
    <mergeCell ref="A20:A22"/>
    <mergeCell ref="A23:A25"/>
    <mergeCell ref="A26:A28"/>
    <mergeCell ref="A29:A31"/>
    <mergeCell ref="A32:A34"/>
    <mergeCell ref="A35:A37"/>
    <mergeCell ref="A51:A53"/>
    <mergeCell ref="A41:A43"/>
    <mergeCell ref="A44:C44"/>
    <mergeCell ref="A45:A47"/>
    <mergeCell ref="A48:A50"/>
  </mergeCells>
  <printOptions horizontalCentered="1"/>
  <pageMargins left="0.7874015748031497" right="0.3937007874015748" top="0.7874015748031497" bottom="0.3937007874015748" header="0" footer="0.3937007874015748"/>
  <pageSetup errors="blank" fitToHeight="1" fitToWidth="1" horizontalDpi="300" verticalDpi="300" orientation="landscape" paperSize="9" scale="72" r:id="rId1"/>
  <headerFooter alignWithMargins="0">
    <oddFooter>&amp;C&amp;20-10-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5" sqref="P4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7.28125" style="0" customWidth="1"/>
  </cols>
  <sheetData>
    <row r="1" spans="8:10" ht="17.25">
      <c r="H1" s="12"/>
      <c r="I1" s="1"/>
      <c r="J1" s="1"/>
    </row>
    <row r="2" spans="1:16" ht="27" customHeight="1">
      <c r="A2" s="17" t="s">
        <v>54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21" t="s">
        <v>80</v>
      </c>
      <c r="B3" s="42" t="s">
        <v>78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25"/>
      <c r="R3" s="126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29" t="s">
        <v>81</v>
      </c>
      <c r="E5" s="130" t="s">
        <v>81</v>
      </c>
      <c r="F5" s="130" t="s">
        <v>81</v>
      </c>
      <c r="G5" s="130" t="s">
        <v>81</v>
      </c>
      <c r="H5" s="130" t="s">
        <v>81</v>
      </c>
      <c r="I5" s="131" t="s">
        <v>81</v>
      </c>
      <c r="J5" s="132" t="s">
        <v>81</v>
      </c>
      <c r="K5" s="131" t="s">
        <v>81</v>
      </c>
      <c r="L5" s="130" t="s">
        <v>81</v>
      </c>
      <c r="M5" s="130" t="s">
        <v>81</v>
      </c>
      <c r="N5" s="67"/>
      <c r="O5" s="67"/>
      <c r="P5" s="68"/>
      <c r="Q5" s="109">
        <f>SUM(N5:P5)</f>
        <v>0</v>
      </c>
      <c r="R5" s="110">
        <f>Q5</f>
        <v>0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29" t="s">
        <v>81</v>
      </c>
      <c r="E6" s="130" t="s">
        <v>81</v>
      </c>
      <c r="F6" s="130" t="s">
        <v>81</v>
      </c>
      <c r="G6" s="130" t="s">
        <v>81</v>
      </c>
      <c r="H6" s="130" t="s">
        <v>81</v>
      </c>
      <c r="I6" s="131" t="s">
        <v>81</v>
      </c>
      <c r="J6" s="132" t="s">
        <v>81</v>
      </c>
      <c r="K6" s="128" t="s">
        <v>81</v>
      </c>
      <c r="L6" s="127" t="s">
        <v>81</v>
      </c>
      <c r="M6" s="127" t="s">
        <v>81</v>
      </c>
      <c r="N6" s="107"/>
      <c r="O6" s="107"/>
      <c r="P6" s="108"/>
      <c r="Q6" s="109">
        <f>SUM(N6:P6)</f>
        <v>0</v>
      </c>
      <c r="R6" s="110">
        <f>Q6</f>
        <v>0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/>
      <c r="E7" s="56"/>
      <c r="F7" s="56"/>
      <c r="G7" s="56"/>
      <c r="H7" s="56"/>
      <c r="I7" s="57"/>
      <c r="J7" s="58"/>
      <c r="K7" s="57"/>
      <c r="L7" s="56"/>
      <c r="M7" s="56"/>
      <c r="N7" s="56">
        <f>IF(N5=0,,N6/N5*1000)</f>
        <v>0</v>
      </c>
      <c r="O7" s="56">
        <f>IF(O5=0,,O6/O5*1000)</f>
        <v>0</v>
      </c>
      <c r="P7" s="57">
        <f>IF(P5=0,,P6/P5*1000)</f>
        <v>0</v>
      </c>
      <c r="Q7" s="58">
        <f>IF(Q5=0,,Q6/Q5*1000)</f>
        <v>0</v>
      </c>
      <c r="R7" s="59">
        <f>IF(R5=0,,(R6/R5)*1000)</f>
        <v>0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33" t="s">
        <v>81</v>
      </c>
      <c r="E8" s="130" t="s">
        <v>81</v>
      </c>
      <c r="F8" s="130" t="s">
        <v>81</v>
      </c>
      <c r="G8" s="130" t="s">
        <v>81</v>
      </c>
      <c r="H8" s="130" t="s">
        <v>81</v>
      </c>
      <c r="I8" s="131" t="s">
        <v>81</v>
      </c>
      <c r="J8" s="132" t="s">
        <v>81</v>
      </c>
      <c r="K8" s="131" t="s">
        <v>81</v>
      </c>
      <c r="L8" s="130" t="s">
        <v>81</v>
      </c>
      <c r="M8" s="130" t="s">
        <v>81</v>
      </c>
      <c r="N8" s="67"/>
      <c r="O8" s="67"/>
      <c r="P8" s="68"/>
      <c r="Q8" s="109">
        <f>SUM(N8:P8)</f>
        <v>0</v>
      </c>
      <c r="R8" s="110">
        <f>Q8</f>
        <v>0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33" t="s">
        <v>81</v>
      </c>
      <c r="E9" s="130" t="s">
        <v>81</v>
      </c>
      <c r="F9" s="130" t="s">
        <v>81</v>
      </c>
      <c r="G9" s="130" t="s">
        <v>81</v>
      </c>
      <c r="H9" s="130" t="s">
        <v>81</v>
      </c>
      <c r="I9" s="131" t="s">
        <v>81</v>
      </c>
      <c r="J9" s="132" t="s">
        <v>81</v>
      </c>
      <c r="K9" s="128" t="s">
        <v>81</v>
      </c>
      <c r="L9" s="127" t="s">
        <v>81</v>
      </c>
      <c r="M9" s="127" t="s">
        <v>81</v>
      </c>
      <c r="N9" s="107"/>
      <c r="O9" s="107"/>
      <c r="P9" s="108"/>
      <c r="Q9" s="109">
        <f>SUM(N9:P9)</f>
        <v>0</v>
      </c>
      <c r="R9" s="110">
        <f>Q9</f>
        <v>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/>
      <c r="E10" s="56"/>
      <c r="F10" s="56"/>
      <c r="G10" s="56"/>
      <c r="H10" s="56"/>
      <c r="I10" s="57"/>
      <c r="J10" s="58"/>
      <c r="K10" s="57"/>
      <c r="L10" s="56"/>
      <c r="M10" s="56"/>
      <c r="N10" s="56">
        <f>IF(N8=0,,N9/N8*1000)</f>
        <v>0</v>
      </c>
      <c r="O10" s="56">
        <f>IF(O8=0,,O9/O8*1000)</f>
        <v>0</v>
      </c>
      <c r="P10" s="57">
        <f>IF(P8=0,,P9/P8*1000)</f>
        <v>0</v>
      </c>
      <c r="Q10" s="58">
        <f>IF(Q8=0,,Q9/Q8*1000)</f>
        <v>0</v>
      </c>
      <c r="R10" s="59">
        <f>IF(R8=0,,(R9/R8)*1000)</f>
        <v>0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29" t="s">
        <v>81</v>
      </c>
      <c r="E11" s="130" t="s">
        <v>81</v>
      </c>
      <c r="F11" s="130" t="s">
        <v>81</v>
      </c>
      <c r="G11" s="130" t="s">
        <v>81</v>
      </c>
      <c r="H11" s="130" t="s">
        <v>81</v>
      </c>
      <c r="I11" s="131" t="s">
        <v>81</v>
      </c>
      <c r="J11" s="132" t="s">
        <v>81</v>
      </c>
      <c r="K11" s="131" t="s">
        <v>81</v>
      </c>
      <c r="L11" s="130" t="s">
        <v>81</v>
      </c>
      <c r="M11" s="130" t="s">
        <v>81</v>
      </c>
      <c r="N11" s="67"/>
      <c r="O11" s="67"/>
      <c r="P11" s="68"/>
      <c r="Q11" s="109">
        <f>SUM(N11:P11)</f>
        <v>0</v>
      </c>
      <c r="R11" s="110">
        <f>Q11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29" t="s">
        <v>81</v>
      </c>
      <c r="E12" s="127" t="s">
        <v>81</v>
      </c>
      <c r="F12" s="127" t="s">
        <v>81</v>
      </c>
      <c r="G12" s="127" t="s">
        <v>81</v>
      </c>
      <c r="H12" s="127" t="s">
        <v>81</v>
      </c>
      <c r="I12" s="131" t="s">
        <v>81</v>
      </c>
      <c r="J12" s="132" t="s">
        <v>81</v>
      </c>
      <c r="K12" s="128" t="s">
        <v>81</v>
      </c>
      <c r="L12" s="127" t="s">
        <v>81</v>
      </c>
      <c r="M12" s="127" t="s">
        <v>81</v>
      </c>
      <c r="N12" s="107"/>
      <c r="O12" s="107"/>
      <c r="P12" s="108"/>
      <c r="Q12" s="109">
        <f>SUM(N12:P12)</f>
        <v>0</v>
      </c>
      <c r="R12" s="110">
        <f>Q12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/>
      <c r="E13" s="56"/>
      <c r="F13" s="56"/>
      <c r="G13" s="56"/>
      <c r="H13" s="56"/>
      <c r="I13" s="57"/>
      <c r="J13" s="58"/>
      <c r="K13" s="57"/>
      <c r="L13" s="56"/>
      <c r="M13" s="56"/>
      <c r="N13" s="56">
        <f>IF(N11=0,,N12/N11*1000)</f>
        <v>0</v>
      </c>
      <c r="O13" s="56">
        <f>IF(O11=0,,O12/O11*1000)</f>
        <v>0</v>
      </c>
      <c r="P13" s="57">
        <f>IF(P11=0,,P12/P11*1000)</f>
        <v>0</v>
      </c>
      <c r="Q13" s="58">
        <f>IF(Q11=0,,Q12/Q11*1000)</f>
        <v>0</v>
      </c>
      <c r="R13" s="59">
        <f>IF(R11=0,,(R12/R11)*1000)</f>
        <v>0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129" t="s">
        <v>81</v>
      </c>
      <c r="E14" s="130" t="s">
        <v>81</v>
      </c>
      <c r="F14" s="130" t="s">
        <v>81</v>
      </c>
      <c r="G14" s="130" t="s">
        <v>81</v>
      </c>
      <c r="H14" s="130" t="s">
        <v>81</v>
      </c>
      <c r="I14" s="131" t="s">
        <v>81</v>
      </c>
      <c r="J14" s="132" t="s">
        <v>81</v>
      </c>
      <c r="K14" s="131" t="s">
        <v>81</v>
      </c>
      <c r="L14" s="130" t="s">
        <v>81</v>
      </c>
      <c r="M14" s="130" t="s">
        <v>81</v>
      </c>
      <c r="N14" s="67"/>
      <c r="O14" s="67"/>
      <c r="P14" s="68"/>
      <c r="Q14" s="109">
        <f>SUM(N14:P14)</f>
        <v>0</v>
      </c>
      <c r="R14" s="53">
        <f>Q14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129" t="s">
        <v>81</v>
      </c>
      <c r="E15" s="127" t="s">
        <v>81</v>
      </c>
      <c r="F15" s="130" t="s">
        <v>81</v>
      </c>
      <c r="G15" s="127" t="s">
        <v>81</v>
      </c>
      <c r="H15" s="127" t="s">
        <v>81</v>
      </c>
      <c r="I15" s="128" t="s">
        <v>81</v>
      </c>
      <c r="J15" s="132" t="s">
        <v>81</v>
      </c>
      <c r="K15" s="128" t="s">
        <v>81</v>
      </c>
      <c r="L15" s="127" t="s">
        <v>81</v>
      </c>
      <c r="M15" s="127" t="s">
        <v>81</v>
      </c>
      <c r="N15" s="107"/>
      <c r="O15" s="107"/>
      <c r="P15" s="108"/>
      <c r="Q15" s="109">
        <f>SUM(N15:P15)</f>
        <v>0</v>
      </c>
      <c r="R15" s="53">
        <f>Q15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/>
      <c r="E16" s="56"/>
      <c r="F16" s="56"/>
      <c r="G16" s="56"/>
      <c r="H16" s="56"/>
      <c r="I16" s="57"/>
      <c r="J16" s="58"/>
      <c r="K16" s="57"/>
      <c r="L16" s="56"/>
      <c r="M16" s="56"/>
      <c r="N16" s="56">
        <f>IF(N14=0,,N15/N14*1000)</f>
        <v>0</v>
      </c>
      <c r="O16" s="56">
        <f>IF(O14=0,,O15/O14*1000)</f>
        <v>0</v>
      </c>
      <c r="P16" s="57">
        <f>IF(P14=0,,P15/P14*1000)</f>
        <v>0</v>
      </c>
      <c r="Q16" s="58">
        <f>IF(Q14=0,,Q15/Q14*1000)</f>
        <v>0</v>
      </c>
      <c r="R16" s="59">
        <f>IF(R14=0,,(R15/R14)*1000)</f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29" t="s">
        <v>81</v>
      </c>
      <c r="E17" s="130" t="s">
        <v>81</v>
      </c>
      <c r="F17" s="130" t="s">
        <v>81</v>
      </c>
      <c r="G17" s="130" t="s">
        <v>81</v>
      </c>
      <c r="H17" s="130" t="s">
        <v>81</v>
      </c>
      <c r="I17" s="131" t="s">
        <v>81</v>
      </c>
      <c r="J17" s="132" t="s">
        <v>81</v>
      </c>
      <c r="K17" s="131" t="s">
        <v>81</v>
      </c>
      <c r="L17" s="130" t="s">
        <v>81</v>
      </c>
      <c r="M17" s="130" t="s">
        <v>81</v>
      </c>
      <c r="N17" s="67"/>
      <c r="O17" s="67"/>
      <c r="P17" s="68"/>
      <c r="Q17" s="109">
        <f>SUM(N17:P17)</f>
        <v>0</v>
      </c>
      <c r="R17" s="110">
        <f>Q17</f>
        <v>0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29" t="s">
        <v>81</v>
      </c>
      <c r="E18" s="130" t="s">
        <v>81</v>
      </c>
      <c r="F18" s="130" t="s">
        <v>81</v>
      </c>
      <c r="G18" s="130" t="s">
        <v>81</v>
      </c>
      <c r="H18" s="130" t="s">
        <v>81</v>
      </c>
      <c r="I18" s="131" t="s">
        <v>81</v>
      </c>
      <c r="J18" s="132" t="s">
        <v>81</v>
      </c>
      <c r="K18" s="128" t="s">
        <v>81</v>
      </c>
      <c r="L18" s="127" t="s">
        <v>81</v>
      </c>
      <c r="M18" s="127" t="s">
        <v>81</v>
      </c>
      <c r="N18" s="107"/>
      <c r="O18" s="107"/>
      <c r="P18" s="108"/>
      <c r="Q18" s="109">
        <f>SUM(N18:P18)</f>
        <v>0</v>
      </c>
      <c r="R18" s="110">
        <f>Q18</f>
        <v>0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/>
      <c r="E19" s="56"/>
      <c r="F19" s="56"/>
      <c r="G19" s="56"/>
      <c r="H19" s="56"/>
      <c r="I19" s="57"/>
      <c r="J19" s="58"/>
      <c r="K19" s="57"/>
      <c r="L19" s="56"/>
      <c r="M19" s="56"/>
      <c r="N19" s="56">
        <f>IF(N17=0,,N18/N17*1000)</f>
        <v>0</v>
      </c>
      <c r="O19" s="56">
        <f>IF(O17=0,,O18/O17*1000)</f>
        <v>0</v>
      </c>
      <c r="P19" s="57">
        <f>IF(P17=0,,P18/P17*1000)</f>
        <v>0</v>
      </c>
      <c r="Q19" s="58">
        <f>IF(Q17=0,,Q18/Q17*1000)</f>
        <v>0</v>
      </c>
      <c r="R19" s="59">
        <f>IF(R17=0,,(R18/R17)*1000)</f>
        <v>0</v>
      </c>
      <c r="S19" s="60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129" t="s">
        <v>81</v>
      </c>
      <c r="E20" s="130" t="s">
        <v>81</v>
      </c>
      <c r="F20" s="130" t="s">
        <v>81</v>
      </c>
      <c r="G20" s="130" t="s">
        <v>81</v>
      </c>
      <c r="H20" s="130" t="s">
        <v>81</v>
      </c>
      <c r="I20" s="131" t="s">
        <v>81</v>
      </c>
      <c r="J20" s="132" t="s">
        <v>81</v>
      </c>
      <c r="K20" s="131" t="s">
        <v>81</v>
      </c>
      <c r="L20" s="130" t="s">
        <v>81</v>
      </c>
      <c r="M20" s="130" t="s">
        <v>81</v>
      </c>
      <c r="N20" s="67"/>
      <c r="O20" s="67"/>
      <c r="P20" s="68"/>
      <c r="Q20" s="109">
        <f>SUM(N20:P20)</f>
        <v>0</v>
      </c>
      <c r="R20" s="110">
        <f>Q20</f>
        <v>0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29" t="s">
        <v>81</v>
      </c>
      <c r="E21" s="130" t="s">
        <v>81</v>
      </c>
      <c r="F21" s="130" t="s">
        <v>81</v>
      </c>
      <c r="G21" s="130" t="s">
        <v>81</v>
      </c>
      <c r="H21" s="130" t="s">
        <v>81</v>
      </c>
      <c r="I21" s="131" t="s">
        <v>81</v>
      </c>
      <c r="J21" s="132" t="s">
        <v>81</v>
      </c>
      <c r="K21" s="128" t="s">
        <v>81</v>
      </c>
      <c r="L21" s="127" t="s">
        <v>81</v>
      </c>
      <c r="M21" s="127" t="s">
        <v>81</v>
      </c>
      <c r="N21" s="107"/>
      <c r="O21" s="107"/>
      <c r="P21" s="108"/>
      <c r="Q21" s="109">
        <f>SUM(N21:P21)</f>
        <v>0</v>
      </c>
      <c r="R21" s="110">
        <f>Q21</f>
        <v>0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/>
      <c r="E22" s="56"/>
      <c r="F22" s="56"/>
      <c r="G22" s="56"/>
      <c r="H22" s="56"/>
      <c r="I22" s="57"/>
      <c r="J22" s="58"/>
      <c r="K22" s="57"/>
      <c r="L22" s="56"/>
      <c r="M22" s="56"/>
      <c r="N22" s="56">
        <f>IF(N20=0,,N21/N20*1000)</f>
        <v>0</v>
      </c>
      <c r="O22" s="56">
        <f>IF(O20=0,,O21/O20*1000)</f>
        <v>0</v>
      </c>
      <c r="P22" s="57">
        <f>IF(P20=0,,P21/P20*1000)</f>
        <v>0</v>
      </c>
      <c r="Q22" s="58">
        <f>IF(Q20=0,,Q21/Q20*1000)</f>
        <v>0</v>
      </c>
      <c r="R22" s="59">
        <f>IF(R20=0,,(R21/R20)*1000)</f>
        <v>0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29" t="s">
        <v>81</v>
      </c>
      <c r="E23" s="130" t="s">
        <v>81</v>
      </c>
      <c r="F23" s="130" t="s">
        <v>81</v>
      </c>
      <c r="G23" s="130" t="s">
        <v>81</v>
      </c>
      <c r="H23" s="130" t="s">
        <v>81</v>
      </c>
      <c r="I23" s="131" t="s">
        <v>81</v>
      </c>
      <c r="J23" s="132" t="s">
        <v>81</v>
      </c>
      <c r="K23" s="131" t="s">
        <v>81</v>
      </c>
      <c r="L23" s="130" t="s">
        <v>81</v>
      </c>
      <c r="M23" s="130" t="s">
        <v>81</v>
      </c>
      <c r="N23" s="67"/>
      <c r="O23" s="67"/>
      <c r="P23" s="68"/>
      <c r="Q23" s="109">
        <f>SUM(N23:P23)</f>
        <v>0</v>
      </c>
      <c r="R23" s="110">
        <f>Q23</f>
        <v>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29" t="s">
        <v>81</v>
      </c>
      <c r="E24" s="130" t="s">
        <v>81</v>
      </c>
      <c r="F24" s="130" t="s">
        <v>81</v>
      </c>
      <c r="G24" s="130" t="s">
        <v>81</v>
      </c>
      <c r="H24" s="130" t="s">
        <v>81</v>
      </c>
      <c r="I24" s="131" t="s">
        <v>81</v>
      </c>
      <c r="J24" s="132" t="s">
        <v>81</v>
      </c>
      <c r="K24" s="128" t="s">
        <v>81</v>
      </c>
      <c r="L24" s="127" t="s">
        <v>81</v>
      </c>
      <c r="M24" s="127" t="s">
        <v>81</v>
      </c>
      <c r="N24" s="107"/>
      <c r="O24" s="107"/>
      <c r="P24" s="108"/>
      <c r="Q24" s="109">
        <f>SUM(N24:P24)</f>
        <v>0</v>
      </c>
      <c r="R24" s="110">
        <f>Q24</f>
        <v>0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/>
      <c r="E25" s="56"/>
      <c r="F25" s="56"/>
      <c r="G25" s="56"/>
      <c r="H25" s="56"/>
      <c r="I25" s="57"/>
      <c r="J25" s="58"/>
      <c r="K25" s="57"/>
      <c r="L25" s="56"/>
      <c r="M25" s="56"/>
      <c r="N25" s="56">
        <f>IF(N23=0,,N24/N23*1000)</f>
        <v>0</v>
      </c>
      <c r="O25" s="56">
        <f>IF(O23=0,,O24/O23*1000)</f>
        <v>0</v>
      </c>
      <c r="P25" s="57">
        <f>IF(P23=0,,P24/P23*1000)</f>
        <v>0</v>
      </c>
      <c r="Q25" s="58">
        <f>IF(Q23=0,,Q24/Q23*1000)</f>
        <v>0</v>
      </c>
      <c r="R25" s="59">
        <f>IF(R23=0,,(R24/R23)*1000)</f>
        <v>0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29" t="s">
        <v>81</v>
      </c>
      <c r="E26" s="130" t="s">
        <v>81</v>
      </c>
      <c r="F26" s="130" t="s">
        <v>81</v>
      </c>
      <c r="G26" s="130" t="s">
        <v>81</v>
      </c>
      <c r="H26" s="130" t="s">
        <v>81</v>
      </c>
      <c r="I26" s="131" t="s">
        <v>81</v>
      </c>
      <c r="J26" s="132" t="s">
        <v>81</v>
      </c>
      <c r="K26" s="131" t="s">
        <v>81</v>
      </c>
      <c r="L26" s="130" t="s">
        <v>81</v>
      </c>
      <c r="M26" s="130" t="s">
        <v>81</v>
      </c>
      <c r="N26" s="67"/>
      <c r="O26" s="67"/>
      <c r="P26" s="68"/>
      <c r="Q26" s="109">
        <f>SUM(N26:P26)</f>
        <v>0</v>
      </c>
      <c r="R26" s="110">
        <f>Q26</f>
        <v>0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29" t="s">
        <v>81</v>
      </c>
      <c r="E27" s="130" t="s">
        <v>81</v>
      </c>
      <c r="F27" s="130" t="s">
        <v>81</v>
      </c>
      <c r="G27" s="130" t="s">
        <v>81</v>
      </c>
      <c r="H27" s="130" t="s">
        <v>81</v>
      </c>
      <c r="I27" s="131" t="s">
        <v>81</v>
      </c>
      <c r="J27" s="132" t="s">
        <v>81</v>
      </c>
      <c r="K27" s="128" t="s">
        <v>81</v>
      </c>
      <c r="L27" s="127" t="s">
        <v>81</v>
      </c>
      <c r="M27" s="127" t="s">
        <v>81</v>
      </c>
      <c r="N27" s="107"/>
      <c r="O27" s="107"/>
      <c r="P27" s="108"/>
      <c r="Q27" s="109">
        <f>SUM(N27:P27)</f>
        <v>0</v>
      </c>
      <c r="R27" s="110">
        <f>Q27</f>
        <v>0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/>
      <c r="E28" s="56"/>
      <c r="F28" s="56"/>
      <c r="G28" s="56"/>
      <c r="H28" s="56"/>
      <c r="I28" s="57"/>
      <c r="J28" s="58"/>
      <c r="K28" s="57"/>
      <c r="L28" s="56"/>
      <c r="M28" s="56"/>
      <c r="N28" s="56">
        <f>IF(N26=0,,N27/N26*1000)</f>
        <v>0</v>
      </c>
      <c r="O28" s="56">
        <f>IF(O26=0,,O27/O26*1000)</f>
        <v>0</v>
      </c>
      <c r="P28" s="57">
        <f>IF(P26=0,,P27/P26*1000)</f>
        <v>0</v>
      </c>
      <c r="Q28" s="58">
        <f>IF(Q26=0,,Q27/Q26*1000)</f>
        <v>0</v>
      </c>
      <c r="R28" s="59">
        <f>IF(R26=0,,(R27/R26)*1000)</f>
        <v>0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29" t="s">
        <v>81</v>
      </c>
      <c r="E29" s="130" t="s">
        <v>81</v>
      </c>
      <c r="F29" s="130" t="s">
        <v>81</v>
      </c>
      <c r="G29" s="130" t="s">
        <v>81</v>
      </c>
      <c r="H29" s="130" t="s">
        <v>81</v>
      </c>
      <c r="I29" s="131" t="s">
        <v>81</v>
      </c>
      <c r="J29" s="132" t="s">
        <v>81</v>
      </c>
      <c r="K29" s="131" t="s">
        <v>81</v>
      </c>
      <c r="L29" s="130" t="s">
        <v>81</v>
      </c>
      <c r="M29" s="130" t="s">
        <v>81</v>
      </c>
      <c r="N29" s="67"/>
      <c r="O29" s="67"/>
      <c r="P29" s="68"/>
      <c r="Q29" s="109">
        <f>SUM(N29:P29)</f>
        <v>0</v>
      </c>
      <c r="R29" s="110">
        <f>Q29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29" t="s">
        <v>81</v>
      </c>
      <c r="E30" s="130" t="s">
        <v>81</v>
      </c>
      <c r="F30" s="127" t="s">
        <v>81</v>
      </c>
      <c r="G30" s="130" t="s">
        <v>81</v>
      </c>
      <c r="H30" s="127" t="s">
        <v>81</v>
      </c>
      <c r="I30" s="128" t="s">
        <v>81</v>
      </c>
      <c r="J30" s="132" t="s">
        <v>81</v>
      </c>
      <c r="K30" s="128" t="s">
        <v>81</v>
      </c>
      <c r="L30" s="127" t="s">
        <v>81</v>
      </c>
      <c r="M30" s="127" t="s">
        <v>81</v>
      </c>
      <c r="N30" s="107"/>
      <c r="O30" s="107"/>
      <c r="P30" s="108"/>
      <c r="Q30" s="109">
        <f>SUM(N30:P30)</f>
        <v>0</v>
      </c>
      <c r="R30" s="110">
        <f>Q30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/>
      <c r="E31" s="56"/>
      <c r="F31" s="56"/>
      <c r="G31" s="56"/>
      <c r="H31" s="56"/>
      <c r="I31" s="57"/>
      <c r="J31" s="58"/>
      <c r="K31" s="57"/>
      <c r="L31" s="56"/>
      <c r="M31" s="56"/>
      <c r="N31" s="56">
        <f>IF(N29=0,,N30/N29*1000)</f>
        <v>0</v>
      </c>
      <c r="O31" s="56">
        <f>IF(O29=0,,O30/O29*1000)</f>
        <v>0</v>
      </c>
      <c r="P31" s="57">
        <f>IF(P29=0,,P30/P29*1000)</f>
        <v>0</v>
      </c>
      <c r="Q31" s="58">
        <f>IF(Q29=0,,Q30/Q29*1000)</f>
        <v>0</v>
      </c>
      <c r="R31" s="59">
        <f>IF(R29=0,,(R30/R29)*1000)</f>
        <v>0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129" t="s">
        <v>81</v>
      </c>
      <c r="E32" s="130" t="s">
        <v>81</v>
      </c>
      <c r="F32" s="130" t="s">
        <v>81</v>
      </c>
      <c r="G32" s="130" t="s">
        <v>81</v>
      </c>
      <c r="H32" s="130" t="s">
        <v>81</v>
      </c>
      <c r="I32" s="131" t="s">
        <v>81</v>
      </c>
      <c r="J32" s="132" t="s">
        <v>81</v>
      </c>
      <c r="K32" s="131" t="s">
        <v>81</v>
      </c>
      <c r="L32" s="130" t="s">
        <v>81</v>
      </c>
      <c r="M32" s="130" t="s">
        <v>81</v>
      </c>
      <c r="N32" s="67"/>
      <c r="O32" s="67"/>
      <c r="P32" s="68"/>
      <c r="Q32" s="109">
        <f>SUM(N32:P32)</f>
        <v>0</v>
      </c>
      <c r="R32" s="110">
        <f>Q32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129" t="s">
        <v>81</v>
      </c>
      <c r="E33" s="127" t="s">
        <v>81</v>
      </c>
      <c r="F33" s="127" t="s">
        <v>81</v>
      </c>
      <c r="G33" s="127" t="s">
        <v>81</v>
      </c>
      <c r="H33" s="127" t="s">
        <v>81</v>
      </c>
      <c r="I33" s="128" t="s">
        <v>81</v>
      </c>
      <c r="J33" s="132" t="s">
        <v>81</v>
      </c>
      <c r="K33" s="128" t="s">
        <v>81</v>
      </c>
      <c r="L33" s="127" t="s">
        <v>81</v>
      </c>
      <c r="M33" s="127" t="s">
        <v>81</v>
      </c>
      <c r="N33" s="107"/>
      <c r="O33" s="107"/>
      <c r="P33" s="108"/>
      <c r="Q33" s="109">
        <f>SUM(N33:P33)</f>
        <v>0</v>
      </c>
      <c r="R33" s="110">
        <f>Q33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/>
      <c r="E34" s="56"/>
      <c r="F34" s="56"/>
      <c r="G34" s="56"/>
      <c r="H34" s="56"/>
      <c r="I34" s="57"/>
      <c r="J34" s="58"/>
      <c r="K34" s="57"/>
      <c r="L34" s="56"/>
      <c r="M34" s="56"/>
      <c r="N34" s="56">
        <f>IF(N32=0,,N33/N32*1000)</f>
        <v>0</v>
      </c>
      <c r="O34" s="56">
        <f>IF(O32=0,,O33/O32*1000)</f>
        <v>0</v>
      </c>
      <c r="P34" s="57">
        <f>IF(P32=0,,P33/P32*1000)</f>
        <v>0</v>
      </c>
      <c r="Q34" s="58">
        <f>IF(Q32=0,,Q33/Q32*1000)</f>
        <v>0</v>
      </c>
      <c r="R34" s="59">
        <f>IF(R32=0,,(R33/R32)*1000)</f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129" t="s">
        <v>81</v>
      </c>
      <c r="E35" s="130" t="s">
        <v>81</v>
      </c>
      <c r="F35" s="130" t="s">
        <v>81</v>
      </c>
      <c r="G35" s="130" t="s">
        <v>81</v>
      </c>
      <c r="H35" s="130" t="s">
        <v>81</v>
      </c>
      <c r="I35" s="131" t="s">
        <v>81</v>
      </c>
      <c r="J35" s="132" t="s">
        <v>81</v>
      </c>
      <c r="K35" s="131" t="s">
        <v>81</v>
      </c>
      <c r="L35" s="130" t="s">
        <v>81</v>
      </c>
      <c r="M35" s="130" t="s">
        <v>81</v>
      </c>
      <c r="N35" s="67"/>
      <c r="O35" s="67"/>
      <c r="P35" s="68"/>
      <c r="Q35" s="109">
        <f>SUM(N35:P35)</f>
        <v>0</v>
      </c>
      <c r="R35" s="110">
        <f>Q35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129" t="s">
        <v>81</v>
      </c>
      <c r="E36" s="130" t="s">
        <v>81</v>
      </c>
      <c r="F36" s="127" t="s">
        <v>81</v>
      </c>
      <c r="G36" s="130" t="s">
        <v>81</v>
      </c>
      <c r="H36" s="127" t="s">
        <v>81</v>
      </c>
      <c r="I36" s="131" t="s">
        <v>81</v>
      </c>
      <c r="J36" s="132" t="s">
        <v>81</v>
      </c>
      <c r="K36" s="128" t="s">
        <v>81</v>
      </c>
      <c r="L36" s="127" t="s">
        <v>81</v>
      </c>
      <c r="M36" s="127" t="s">
        <v>81</v>
      </c>
      <c r="N36" s="107"/>
      <c r="O36" s="107"/>
      <c r="P36" s="108"/>
      <c r="Q36" s="109">
        <f>SUM(N36:P36)</f>
        <v>0</v>
      </c>
      <c r="R36" s="110">
        <f>Q36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/>
      <c r="E37" s="56"/>
      <c r="F37" s="56"/>
      <c r="G37" s="56"/>
      <c r="H37" s="56"/>
      <c r="I37" s="57"/>
      <c r="J37" s="58"/>
      <c r="K37" s="57"/>
      <c r="L37" s="56"/>
      <c r="M37" s="56"/>
      <c r="N37" s="56">
        <f>IF(N35=0,,N36/N35*1000)</f>
        <v>0</v>
      </c>
      <c r="O37" s="56">
        <f>IF(O35=0,,O36/O35*1000)</f>
        <v>0</v>
      </c>
      <c r="P37" s="57">
        <f>IF(P35=0,,P36/P35*1000)</f>
        <v>0</v>
      </c>
      <c r="Q37" s="58">
        <f>IF(Q35=0,,Q36/Q35*1000)</f>
        <v>0</v>
      </c>
      <c r="R37" s="59">
        <f>IF(R35=0,,(R36/R35)*1000)</f>
        <v>0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29" t="s">
        <v>81</v>
      </c>
      <c r="E38" s="130" t="s">
        <v>81</v>
      </c>
      <c r="F38" s="130" t="s">
        <v>81</v>
      </c>
      <c r="G38" s="130" t="s">
        <v>81</v>
      </c>
      <c r="H38" s="130" t="s">
        <v>81</v>
      </c>
      <c r="I38" s="131" t="s">
        <v>81</v>
      </c>
      <c r="J38" s="132" t="s">
        <v>81</v>
      </c>
      <c r="K38" s="131" t="s">
        <v>81</v>
      </c>
      <c r="L38" s="130" t="s">
        <v>81</v>
      </c>
      <c r="M38" s="130" t="s">
        <v>81</v>
      </c>
      <c r="N38" s="67"/>
      <c r="O38" s="67"/>
      <c r="P38" s="68"/>
      <c r="Q38" s="109">
        <f>SUM(N38:P38)</f>
        <v>0</v>
      </c>
      <c r="R38" s="110">
        <f>Q38</f>
        <v>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29" t="s">
        <v>81</v>
      </c>
      <c r="E39" s="127" t="s">
        <v>81</v>
      </c>
      <c r="F39" s="127" t="s">
        <v>81</v>
      </c>
      <c r="G39" s="127" t="s">
        <v>81</v>
      </c>
      <c r="H39" s="127" t="s">
        <v>81</v>
      </c>
      <c r="I39" s="128" t="s">
        <v>81</v>
      </c>
      <c r="J39" s="132" t="s">
        <v>81</v>
      </c>
      <c r="K39" s="128" t="s">
        <v>81</v>
      </c>
      <c r="L39" s="127" t="s">
        <v>81</v>
      </c>
      <c r="M39" s="127" t="s">
        <v>81</v>
      </c>
      <c r="N39" s="107"/>
      <c r="O39" s="107"/>
      <c r="P39" s="108"/>
      <c r="Q39" s="109">
        <f>SUM(N39:P39)</f>
        <v>0</v>
      </c>
      <c r="R39" s="110">
        <f>Q39</f>
        <v>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/>
      <c r="E40" s="56"/>
      <c r="F40" s="56"/>
      <c r="G40" s="56"/>
      <c r="H40" s="56"/>
      <c r="I40" s="57"/>
      <c r="J40" s="58"/>
      <c r="K40" s="57"/>
      <c r="L40" s="56"/>
      <c r="M40" s="56"/>
      <c r="N40" s="56">
        <f>IF(N38=0,,N39/N38*1000)</f>
        <v>0</v>
      </c>
      <c r="O40" s="56">
        <f>IF(O38=0,,O39/O38*1000)</f>
        <v>0</v>
      </c>
      <c r="P40" s="57">
        <f>IF(P38=0,,P39/P38*1000)</f>
        <v>0</v>
      </c>
      <c r="Q40" s="58">
        <f>IF(Q38=0,,Q39/Q38*1000)</f>
        <v>0</v>
      </c>
      <c r="R40" s="59">
        <f>IF(R38=0,,(R39/R38)*1000)</f>
        <v>0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49"/>
      <c r="E41" s="50"/>
      <c r="F41" s="50"/>
      <c r="G41" s="50"/>
      <c r="H41" s="50"/>
      <c r="I41" s="51"/>
      <c r="J41" s="52"/>
      <c r="K41" s="51"/>
      <c r="L41" s="50"/>
      <c r="M41" s="50"/>
      <c r="N41" s="107">
        <f aca="true" t="shared" si="0" ref="N41:P42">N5+N8+N11+N14+N17+N20+N23+N26+N29+N32+N35+N38</f>
        <v>0</v>
      </c>
      <c r="O41" s="107">
        <f t="shared" si="0"/>
        <v>0</v>
      </c>
      <c r="P41" s="108">
        <f t="shared" si="0"/>
        <v>0</v>
      </c>
      <c r="Q41" s="109">
        <f>SUM(N41:P41)</f>
        <v>0</v>
      </c>
      <c r="R41" s="110">
        <f>J41+Q41</f>
        <v>0</v>
      </c>
      <c r="S41" s="54"/>
    </row>
    <row r="42" spans="1:19" s="46" customFormat="1" ht="18" customHeight="1">
      <c r="A42" s="136"/>
      <c r="B42" s="47" t="s">
        <v>28</v>
      </c>
      <c r="C42" s="48" t="s">
        <v>5</v>
      </c>
      <c r="D42" s="49"/>
      <c r="E42" s="50"/>
      <c r="F42" s="50"/>
      <c r="G42" s="50"/>
      <c r="H42" s="50"/>
      <c r="I42" s="51"/>
      <c r="J42" s="52"/>
      <c r="K42" s="51"/>
      <c r="L42" s="50"/>
      <c r="M42" s="50"/>
      <c r="N42" s="107">
        <f t="shared" si="0"/>
        <v>0</v>
      </c>
      <c r="O42" s="107">
        <f t="shared" si="0"/>
        <v>0</v>
      </c>
      <c r="P42" s="108">
        <f t="shared" si="0"/>
        <v>0</v>
      </c>
      <c r="Q42" s="109">
        <f>SUM(N42:P42)</f>
        <v>0</v>
      </c>
      <c r="R42" s="110">
        <f>J42+Q42</f>
        <v>0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/>
      <c r="E43" s="56"/>
      <c r="F43" s="56"/>
      <c r="G43" s="56"/>
      <c r="H43" s="56"/>
      <c r="I43" s="57"/>
      <c r="J43" s="58"/>
      <c r="K43" s="57"/>
      <c r="L43" s="56"/>
      <c r="M43" s="56"/>
      <c r="N43" s="56">
        <f>IF(N41=0,,N42/N41*1000)</f>
        <v>0</v>
      </c>
      <c r="O43" s="56">
        <f>IF(O41=0,,O42/O41*1000)</f>
        <v>0</v>
      </c>
      <c r="P43" s="57">
        <f>IF(P41=0,,P42/P41*1000)</f>
        <v>0</v>
      </c>
      <c r="Q43" s="58">
        <f>IF(Q41=0,,Q42/Q41*1000)</f>
        <v>0</v>
      </c>
      <c r="R43" s="59">
        <f>IF(R41=0,,(R42/R41)*1000)</f>
        <v>0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/>
      <c r="E44" s="87"/>
      <c r="F44" s="87"/>
      <c r="G44" s="88"/>
      <c r="H44" s="91"/>
      <c r="I44" s="61"/>
      <c r="J44" s="62"/>
      <c r="K44" s="63"/>
      <c r="L44" s="115"/>
      <c r="M44" s="64"/>
      <c r="N44" s="64">
        <v>106.93</v>
      </c>
      <c r="O44" s="88">
        <v>106.04</v>
      </c>
      <c r="P44" s="89">
        <v>108.97</v>
      </c>
      <c r="Q44" s="90">
        <f>'総合計'!Q44</f>
        <v>108.31690670509961</v>
      </c>
      <c r="R44" s="85">
        <f>'総合計'!R44</f>
        <v>113.49455375419555</v>
      </c>
      <c r="S44" s="45"/>
    </row>
    <row r="45" spans="1:4" ht="16.5" customHeight="1">
      <c r="A45" s="117" t="s">
        <v>77</v>
      </c>
      <c r="D45" s="117"/>
    </row>
  </sheetData>
  <mergeCells count="15">
    <mergeCell ref="A38:A40"/>
    <mergeCell ref="A41:A43"/>
    <mergeCell ref="A44:C44"/>
    <mergeCell ref="A26:A28"/>
    <mergeCell ref="A29:A31"/>
    <mergeCell ref="A32:A34"/>
    <mergeCell ref="A35:A37"/>
    <mergeCell ref="A14:A16"/>
    <mergeCell ref="A17:A19"/>
    <mergeCell ref="A20:A22"/>
    <mergeCell ref="A23:A25"/>
    <mergeCell ref="D2:P2"/>
    <mergeCell ref="A5:A7"/>
    <mergeCell ref="A8:A10"/>
    <mergeCell ref="A11:A13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  <headerFooter alignWithMargins="0">
    <oddFooter>&amp;C&amp;"ＭＳ ゴシック,標準"&amp;20-2-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5" sqref="N4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11.7109375" style="0" customWidth="1"/>
  </cols>
  <sheetData>
    <row r="2" spans="1:16" ht="27" customHeight="1">
      <c r="A2" s="17" t="s">
        <v>72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6">
        <f>'P一般'!D5</f>
        <v>183712</v>
      </c>
      <c r="E5" s="107">
        <f>'P一般'!E5</f>
        <v>352930</v>
      </c>
      <c r="F5" s="107">
        <f>'P一般'!F5</f>
        <v>198186</v>
      </c>
      <c r="G5" s="107">
        <f>'P一般'!G5</f>
        <v>329381</v>
      </c>
      <c r="H5" s="107">
        <f>'P一般'!H5</f>
        <v>311453</v>
      </c>
      <c r="I5" s="107">
        <f>'P一般'!I5</f>
        <v>376426</v>
      </c>
      <c r="J5" s="109">
        <f>'P一般'!J5</f>
        <v>1752088</v>
      </c>
      <c r="K5" s="106">
        <f>'P一般'!K5</f>
        <v>290965</v>
      </c>
      <c r="L5" s="107">
        <f>'P一般'!L5</f>
        <v>337096</v>
      </c>
      <c r="M5" s="107">
        <f>'P一般'!M5</f>
        <v>356009</v>
      </c>
      <c r="N5" s="107">
        <f>'P一般'!N5+'P原料'!N5</f>
        <v>422198</v>
      </c>
      <c r="O5" s="107">
        <f>'P一般'!O5+'P原料'!O5</f>
        <v>392527</v>
      </c>
      <c r="P5" s="107">
        <f>'P一般'!P5+'P原料'!P5</f>
        <v>432600</v>
      </c>
      <c r="Q5" s="109">
        <f>'P一般'!Q5</f>
        <v>2231395</v>
      </c>
      <c r="R5" s="110">
        <f>'P一般'!R5</f>
        <v>3983483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6">
        <f>'P一般'!D6</f>
        <v>8678613</v>
      </c>
      <c r="E6" s="107">
        <f>'P一般'!E6</f>
        <v>14400857</v>
      </c>
      <c r="F6" s="107">
        <f>'P一般'!F6</f>
        <v>6204779</v>
      </c>
      <c r="G6" s="107">
        <f>'P一般'!G6</f>
        <v>11063896</v>
      </c>
      <c r="H6" s="107">
        <f>'P一般'!H6</f>
        <v>11207617</v>
      </c>
      <c r="I6" s="107">
        <f>'P一般'!I6</f>
        <v>13687351</v>
      </c>
      <c r="J6" s="109">
        <f>'P一般'!J6</f>
        <v>65243113</v>
      </c>
      <c r="K6" s="106">
        <f>'P一般'!K6</f>
        <v>9776499</v>
      </c>
      <c r="L6" s="107">
        <f>'P一般'!L6</f>
        <v>10990522</v>
      </c>
      <c r="M6" s="107">
        <f>'P一般'!M6</f>
        <v>12378787</v>
      </c>
      <c r="N6" s="107">
        <f>'P一般'!N6+'P原料'!N6</f>
        <v>15614488</v>
      </c>
      <c r="O6" s="107">
        <f>'P一般'!O6+'P原料'!O6</f>
        <v>14579971</v>
      </c>
      <c r="P6" s="107">
        <f>'P一般'!P6+'P原料'!P6</f>
        <v>16075763</v>
      </c>
      <c r="Q6" s="109">
        <f>'P一般'!Q6</f>
        <v>79416030</v>
      </c>
      <c r="R6" s="110">
        <f>'P一般'!R6</f>
        <v>144659143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76">
        <f aca="true" t="shared" si="0" ref="D7:I7">IF(D5=0,,D6/D5*1000)</f>
        <v>47240.316364744824</v>
      </c>
      <c r="E7" s="56">
        <f t="shared" si="0"/>
        <v>40803.720284475676</v>
      </c>
      <c r="F7" s="56">
        <f t="shared" si="0"/>
        <v>31307.857265397153</v>
      </c>
      <c r="G7" s="56">
        <f t="shared" si="0"/>
        <v>33589.96420558563</v>
      </c>
      <c r="H7" s="56">
        <f t="shared" si="0"/>
        <v>35984.93833740564</v>
      </c>
      <c r="I7" s="56">
        <f t="shared" si="0"/>
        <v>36361.332639084445</v>
      </c>
      <c r="J7" s="58">
        <f>(J6/J5)*1000</f>
        <v>37237.34937971152</v>
      </c>
      <c r="K7" s="57">
        <f aca="true" t="shared" si="1" ref="K7:P7">IF(K5=0,,K6/K5*1000)</f>
        <v>33600.25776296118</v>
      </c>
      <c r="L7" s="56">
        <f t="shared" si="1"/>
        <v>32603.537271281773</v>
      </c>
      <c r="M7" s="56">
        <f t="shared" si="1"/>
        <v>34770.99455350848</v>
      </c>
      <c r="N7" s="56">
        <f t="shared" si="1"/>
        <v>36983.80380769213</v>
      </c>
      <c r="O7" s="56">
        <f t="shared" si="1"/>
        <v>37143.867810367185</v>
      </c>
      <c r="P7" s="57">
        <f t="shared" si="1"/>
        <v>37160.80212667591</v>
      </c>
      <c r="Q7" s="58">
        <f>IF(Q5=0,,Q6/Q5*1000)</f>
        <v>35590.30561599359</v>
      </c>
      <c r="R7" s="59">
        <f>IF(R5=0,,R6/R5*1000)</f>
        <v>36314.73838346994</v>
      </c>
      <c r="S7" s="77">
        <f>IF(S5=0,"",(S6/S5)*1000)</f>
      </c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6">
        <f>'P一般'!D8</f>
        <v>101892</v>
      </c>
      <c r="E8" s="107">
        <f>'P一般'!E8</f>
        <v>111467</v>
      </c>
      <c r="F8" s="107">
        <f>'P一般'!F8</f>
        <v>83359</v>
      </c>
      <c r="G8" s="107">
        <f>'P一般'!G8</f>
        <v>87883</v>
      </c>
      <c r="H8" s="107">
        <f>'P一般'!H8</f>
        <v>107176</v>
      </c>
      <c r="I8" s="107">
        <f>'P一般'!I8</f>
        <v>141197</v>
      </c>
      <c r="J8" s="109">
        <f>'P一般'!J8</f>
        <v>632974</v>
      </c>
      <c r="K8" s="106">
        <f>'P一般'!K8</f>
        <v>63322</v>
      </c>
      <c r="L8" s="107">
        <f>'P一般'!L8</f>
        <v>79316</v>
      </c>
      <c r="M8" s="107">
        <f>'P一般'!M8</f>
        <v>85828</v>
      </c>
      <c r="N8" s="107">
        <f>'P一般'!N8+'P原料'!N8</f>
        <v>114068</v>
      </c>
      <c r="O8" s="107">
        <f>'P一般'!O8+'P原料'!O8</f>
        <v>55392</v>
      </c>
      <c r="P8" s="107">
        <f>'P一般'!P8+'P原料'!P8</f>
        <v>95805</v>
      </c>
      <c r="Q8" s="109">
        <f>'P一般'!Q8</f>
        <v>493731</v>
      </c>
      <c r="R8" s="110">
        <f>'P一般'!R8</f>
        <v>1126705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6">
        <f>'P一般'!D9</f>
        <v>4590420</v>
      </c>
      <c r="E9" s="107">
        <f>'P一般'!E9</f>
        <v>4287582</v>
      </c>
      <c r="F9" s="107">
        <f>'P一般'!F9</f>
        <v>2802908</v>
      </c>
      <c r="G9" s="107">
        <f>'P一般'!G9</f>
        <v>3014119</v>
      </c>
      <c r="H9" s="107">
        <f>'P一般'!H9</f>
        <v>3822563</v>
      </c>
      <c r="I9" s="107">
        <f>'P一般'!I9</f>
        <v>5080147</v>
      </c>
      <c r="J9" s="109">
        <f>'P一般'!J9</f>
        <v>23597739</v>
      </c>
      <c r="K9" s="106">
        <f>'P一般'!K9</f>
        <v>2096304</v>
      </c>
      <c r="L9" s="107">
        <f>'P一般'!L9</f>
        <v>2595166</v>
      </c>
      <c r="M9" s="107">
        <f>'P一般'!M9</f>
        <v>2996159</v>
      </c>
      <c r="N9" s="107">
        <f>'P一般'!N9+'P原料'!N9</f>
        <v>4168485</v>
      </c>
      <c r="O9" s="107">
        <f>'P一般'!O9+'P原料'!O9</f>
        <v>2086594</v>
      </c>
      <c r="P9" s="107">
        <f>'P一般'!P9+'P原料'!P9</f>
        <v>3314712</v>
      </c>
      <c r="Q9" s="109">
        <f>'P一般'!Q9</f>
        <v>17257420</v>
      </c>
      <c r="R9" s="110">
        <f>'P一般'!R9</f>
        <v>40855159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76">
        <f aca="true" t="shared" si="2" ref="D10:I10">IF(D8=0,,D9/D8*1000)</f>
        <v>45051.81957366624</v>
      </c>
      <c r="E10" s="56">
        <f t="shared" si="2"/>
        <v>38465.034494514075</v>
      </c>
      <c r="F10" s="56">
        <f t="shared" si="2"/>
        <v>33624.539641790325</v>
      </c>
      <c r="G10" s="56">
        <f t="shared" si="2"/>
        <v>34296.95162887021</v>
      </c>
      <c r="H10" s="56">
        <f t="shared" si="2"/>
        <v>35666.22191535419</v>
      </c>
      <c r="I10" s="56">
        <f t="shared" si="2"/>
        <v>35979.142616344536</v>
      </c>
      <c r="J10" s="58">
        <f>(J9/J8)*1000</f>
        <v>37280.73980921807</v>
      </c>
      <c r="K10" s="57">
        <f aca="true" t="shared" si="3" ref="K10:R10">IF(K8=0,,K9/K8*1000)</f>
        <v>33105.4609772275</v>
      </c>
      <c r="L10" s="56">
        <f t="shared" si="3"/>
        <v>32719.325230722683</v>
      </c>
      <c r="M10" s="56">
        <f t="shared" si="3"/>
        <v>34908.87589131752</v>
      </c>
      <c r="N10" s="56">
        <f t="shared" si="3"/>
        <v>36543.85980292457</v>
      </c>
      <c r="O10" s="56">
        <f t="shared" si="3"/>
        <v>37669.59127671866</v>
      </c>
      <c r="P10" s="57">
        <f t="shared" si="3"/>
        <v>34598.5282605292</v>
      </c>
      <c r="Q10" s="58">
        <f t="shared" si="3"/>
        <v>34953.081738841596</v>
      </c>
      <c r="R10" s="59">
        <f t="shared" si="3"/>
        <v>36260.74172032608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06">
        <f>'P一般'!D11</f>
        <v>24780</v>
      </c>
      <c r="E11" s="107">
        <f>'P一般'!E11</f>
        <v>60267</v>
      </c>
      <c r="F11" s="107">
        <f>'P一般'!F11</f>
        <v>64487</v>
      </c>
      <c r="G11" s="107">
        <f>'P一般'!G11</f>
        <v>46755</v>
      </c>
      <c r="H11" s="107">
        <f>'P一般'!H11</f>
        <v>47628</v>
      </c>
      <c r="I11" s="107">
        <f>'P一般'!I11</f>
        <v>80089</v>
      </c>
      <c r="J11" s="109">
        <f>'P一般'!J11</f>
        <v>324006</v>
      </c>
      <c r="K11" s="106">
        <f>'P一般'!K11</f>
        <v>0</v>
      </c>
      <c r="L11" s="107">
        <f>'P一般'!L11</f>
        <v>30632</v>
      </c>
      <c r="M11" s="107">
        <f>'P一般'!M11</f>
        <v>71753</v>
      </c>
      <c r="N11" s="107">
        <f>'P一般'!N11+'P原料'!N11</f>
        <v>32463</v>
      </c>
      <c r="O11" s="107">
        <f>'P一般'!O11+'P原料'!O11</f>
        <v>66783</v>
      </c>
      <c r="P11" s="107">
        <f>'P一般'!P11+'P原料'!P11</f>
        <v>65073</v>
      </c>
      <c r="Q11" s="109">
        <f>'P一般'!Q11</f>
        <v>266704</v>
      </c>
      <c r="R11" s="110">
        <f>'P一般'!R11</f>
        <v>590710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06">
        <f>'P一般'!D12</f>
        <v>1214917</v>
      </c>
      <c r="E12" s="107">
        <f>'P一般'!E12</f>
        <v>2650171</v>
      </c>
      <c r="F12" s="107">
        <f>'P一般'!F12</f>
        <v>1988677</v>
      </c>
      <c r="G12" s="107">
        <f>'P一般'!G12</f>
        <v>1647212</v>
      </c>
      <c r="H12" s="107">
        <f>'P一般'!H12</f>
        <v>1670540</v>
      </c>
      <c r="I12" s="107">
        <f>'P一般'!I12</f>
        <v>2903498</v>
      </c>
      <c r="J12" s="109">
        <f>'P一般'!J12</f>
        <v>12075015</v>
      </c>
      <c r="K12" s="106">
        <f>'P一般'!K12</f>
        <v>0</v>
      </c>
      <c r="L12" s="107">
        <f>'P一般'!L12</f>
        <v>947176</v>
      </c>
      <c r="M12" s="107">
        <f>'P一般'!M12</f>
        <v>2447686</v>
      </c>
      <c r="N12" s="107">
        <f>'P一般'!N12+'P原料'!N12</f>
        <v>1169696</v>
      </c>
      <c r="O12" s="107">
        <f>'P一般'!O12+'P原料'!O12</f>
        <v>2552824</v>
      </c>
      <c r="P12" s="107">
        <f>'P一般'!P12+'P原料'!P12</f>
        <v>2330568</v>
      </c>
      <c r="Q12" s="109">
        <f>'P一般'!Q12</f>
        <v>9447950</v>
      </c>
      <c r="R12" s="110">
        <f>'P一般'!R12</f>
        <v>21522965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76">
        <f aca="true" t="shared" si="4" ref="D13:I13">IF(D11=0,,D12/D11*1000)</f>
        <v>49028.12752219532</v>
      </c>
      <c r="E13" s="56">
        <f t="shared" si="4"/>
        <v>43973.833109330146</v>
      </c>
      <c r="F13" s="56">
        <f t="shared" si="4"/>
        <v>30838.41704529595</v>
      </c>
      <c r="G13" s="56">
        <f t="shared" si="4"/>
        <v>35230.71329269597</v>
      </c>
      <c r="H13" s="56">
        <f t="shared" si="4"/>
        <v>35074.74594776182</v>
      </c>
      <c r="I13" s="56">
        <f t="shared" si="4"/>
        <v>36253.39310017606</v>
      </c>
      <c r="J13" s="58">
        <f>(J12/J11)*1000</f>
        <v>37267.874668987606</v>
      </c>
      <c r="K13" s="57">
        <f aca="true" t="shared" si="5" ref="K13:P13">IF(K11=0,,K12/K11*1000)</f>
        <v>0</v>
      </c>
      <c r="L13" s="56">
        <f t="shared" si="5"/>
        <v>30921.12823191434</v>
      </c>
      <c r="M13" s="56">
        <f t="shared" si="5"/>
        <v>34112.664278845485</v>
      </c>
      <c r="N13" s="56">
        <f t="shared" si="5"/>
        <v>36031.666820688166</v>
      </c>
      <c r="O13" s="56">
        <f t="shared" si="5"/>
        <v>38225.656229878856</v>
      </c>
      <c r="P13" s="57">
        <f t="shared" si="5"/>
        <v>35814.66967866857</v>
      </c>
      <c r="Q13" s="58">
        <f>IF(Q11=0,,Q12/Q11*1000)</f>
        <v>35424.85302057712</v>
      </c>
      <c r="R13" s="59">
        <f>IF(R11=0,,R12/R11*1000)</f>
        <v>36435.75527754736</v>
      </c>
      <c r="S13" s="77">
        <f>IF(S11=0,"",(S12/S11)*1000)</f>
      </c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106">
        <f>'P一般'!D14</f>
        <v>0</v>
      </c>
      <c r="E14" s="107">
        <f>'P一般'!E14</f>
        <v>5742</v>
      </c>
      <c r="F14" s="107">
        <f>'P一般'!F14</f>
        <v>0</v>
      </c>
      <c r="G14" s="107">
        <f>'P一般'!G14</f>
        <v>0</v>
      </c>
      <c r="H14" s="107">
        <f>'P一般'!H14</f>
        <v>0</v>
      </c>
      <c r="I14" s="107">
        <f>'P一般'!I14</f>
        <v>0</v>
      </c>
      <c r="J14" s="109">
        <f>'P一般'!J14</f>
        <v>5742</v>
      </c>
      <c r="K14" s="106">
        <f>'P一般'!K14</f>
        <v>0</v>
      </c>
      <c r="L14" s="107">
        <f>'P一般'!L14</f>
        <v>0</v>
      </c>
      <c r="M14" s="107">
        <f>'P一般'!M14</f>
        <v>0</v>
      </c>
      <c r="N14" s="107">
        <f>'P一般'!N14+'P原料'!N14</f>
        <v>0</v>
      </c>
      <c r="O14" s="107">
        <f>'P一般'!O14+'P原料'!O14</f>
        <v>0</v>
      </c>
      <c r="P14" s="107">
        <f>'P一般'!P14+'P原料'!P14</f>
        <v>6597</v>
      </c>
      <c r="Q14" s="52">
        <f>'P一般'!Q14</f>
        <v>6597</v>
      </c>
      <c r="R14" s="53">
        <f>'P一般'!R14</f>
        <v>12339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106">
        <f>'P一般'!D15</f>
        <v>0</v>
      </c>
      <c r="E15" s="107">
        <f>'P一般'!E15</f>
        <v>204627</v>
      </c>
      <c r="F15" s="107">
        <f>'P一般'!F15</f>
        <v>0</v>
      </c>
      <c r="G15" s="107">
        <f>'P一般'!G15</f>
        <v>0</v>
      </c>
      <c r="H15" s="107">
        <f>'P一般'!H15</f>
        <v>0</v>
      </c>
      <c r="I15" s="107">
        <f>'P一般'!I15</f>
        <v>0</v>
      </c>
      <c r="J15" s="109">
        <f>'P一般'!J15</f>
        <v>204627</v>
      </c>
      <c r="K15" s="106">
        <f>'P一般'!K15</f>
        <v>0</v>
      </c>
      <c r="L15" s="107">
        <f>'P一般'!L15</f>
        <v>0</v>
      </c>
      <c r="M15" s="107">
        <f>'P一般'!M15</f>
        <v>0</v>
      </c>
      <c r="N15" s="107">
        <f>'P一般'!N15+'P原料'!N15</f>
        <v>0</v>
      </c>
      <c r="O15" s="107">
        <f>'P一般'!O15+'P原料'!O15</f>
        <v>0</v>
      </c>
      <c r="P15" s="107">
        <f>'P一般'!P15+'P原料'!P15</f>
        <v>249826</v>
      </c>
      <c r="Q15" s="52">
        <f>'P一般'!Q15</f>
        <v>249826</v>
      </c>
      <c r="R15" s="53">
        <f>'P一般'!R15</f>
        <v>454453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76">
        <f aca="true" t="shared" si="6" ref="D16:J16">IF(D14=0,,D15/D14*1000)</f>
        <v>0</v>
      </c>
      <c r="E16" s="56">
        <f t="shared" si="6"/>
        <v>35636.88610240335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6">
        <f t="shared" si="6"/>
        <v>0</v>
      </c>
      <c r="J16" s="58">
        <f t="shared" si="6"/>
        <v>35636.88610240335</v>
      </c>
      <c r="K16" s="57">
        <f aca="true" t="shared" si="7" ref="K16:P16">IF(K14=0,,K15/K14*1000)</f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37869.637714112476</v>
      </c>
      <c r="Q16" s="58">
        <f>IF(Q14=0,,Q15/Q14*1000)</f>
        <v>37869.637714112476</v>
      </c>
      <c r="R16" s="59">
        <f>IF(R14=0,,R15/R14*1000)</f>
        <v>36830.618364535214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6">
        <f>'P一般'!D17</f>
        <v>61937</v>
      </c>
      <c r="E17" s="107">
        <f>'P一般'!E17</f>
        <v>62869</v>
      </c>
      <c r="F17" s="107">
        <f>'P一般'!F17</f>
        <v>65144</v>
      </c>
      <c r="G17" s="107">
        <f>'P一般'!G17</f>
        <v>62968</v>
      </c>
      <c r="H17" s="107">
        <f>'P一般'!H17</f>
        <v>33002</v>
      </c>
      <c r="I17" s="107">
        <f>'P一般'!I17</f>
        <v>63987</v>
      </c>
      <c r="J17" s="109">
        <f>'P一般'!J17</f>
        <v>349907</v>
      </c>
      <c r="K17" s="106">
        <f>'P一般'!K17</f>
        <v>37237</v>
      </c>
      <c r="L17" s="107">
        <f>'P一般'!L17</f>
        <v>76925</v>
      </c>
      <c r="M17" s="107">
        <f>'P一般'!M17</f>
        <v>115225</v>
      </c>
      <c r="N17" s="107">
        <f>'P一般'!N17+'P原料'!N17</f>
        <v>121637</v>
      </c>
      <c r="O17" s="107">
        <f>'P一般'!O17+'P原料'!O17</f>
        <v>89817</v>
      </c>
      <c r="P17" s="107">
        <f>'P一般'!P17+'P原料'!P17</f>
        <v>77720</v>
      </c>
      <c r="Q17" s="109">
        <f>'P一般'!Q17</f>
        <v>518561</v>
      </c>
      <c r="R17" s="110">
        <f>'P一般'!R17</f>
        <v>868468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6">
        <f>'P一般'!D18</f>
        <v>2883793</v>
      </c>
      <c r="E18" s="107">
        <f>'P一般'!E18</f>
        <v>2816890</v>
      </c>
      <c r="F18" s="107">
        <f>'P一般'!F18</f>
        <v>1983488</v>
      </c>
      <c r="G18" s="107">
        <f>'P一般'!G18</f>
        <v>2052185</v>
      </c>
      <c r="H18" s="107">
        <f>'P一般'!H18</f>
        <v>1176886</v>
      </c>
      <c r="I18" s="107">
        <f>'P一般'!I18</f>
        <v>2315895</v>
      </c>
      <c r="J18" s="109">
        <f>'P一般'!J18</f>
        <v>13229137</v>
      </c>
      <c r="K18" s="106">
        <f>'P一般'!K18</f>
        <v>1243452</v>
      </c>
      <c r="L18" s="107">
        <f>'P一般'!L18</f>
        <v>2517086</v>
      </c>
      <c r="M18" s="107">
        <f>'P一般'!M18</f>
        <v>3893568</v>
      </c>
      <c r="N18" s="107">
        <f>'P一般'!N18+'P原料'!N18</f>
        <v>4536051</v>
      </c>
      <c r="O18" s="107">
        <f>'P一般'!O18+'P原料'!O18</f>
        <v>3338998</v>
      </c>
      <c r="P18" s="107">
        <f>'P一般'!P18+'P原料'!P18</f>
        <v>2585704</v>
      </c>
      <c r="Q18" s="109">
        <f>'P一般'!Q18</f>
        <v>18114859</v>
      </c>
      <c r="R18" s="110">
        <f>'P一般'!R18</f>
        <v>31343996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76">
        <f aca="true" t="shared" si="8" ref="D19:I19">IF(D17=0,,D18/D17*1000)</f>
        <v>46560.10139335131</v>
      </c>
      <c r="E19" s="56">
        <f t="shared" si="8"/>
        <v>44805.7071052506</v>
      </c>
      <c r="F19" s="56">
        <f t="shared" si="8"/>
        <v>30447.74653076262</v>
      </c>
      <c r="G19" s="56">
        <f t="shared" si="8"/>
        <v>32590.91919705247</v>
      </c>
      <c r="H19" s="56">
        <f t="shared" si="8"/>
        <v>35661.05084540331</v>
      </c>
      <c r="I19" s="56">
        <f t="shared" si="8"/>
        <v>36193.21112100896</v>
      </c>
      <c r="J19" s="58">
        <f>(J18/J17)*1000</f>
        <v>37807.58029990826</v>
      </c>
      <c r="K19" s="57">
        <f aca="true" t="shared" si="9" ref="K19:R19">IF(K17=0,,K18/K17*1000)</f>
        <v>33392.91564841421</v>
      </c>
      <c r="L19" s="56">
        <f t="shared" si="9"/>
        <v>32721.29996750081</v>
      </c>
      <c r="M19" s="56">
        <f t="shared" si="9"/>
        <v>33791.00021696681</v>
      </c>
      <c r="N19" s="56">
        <f t="shared" si="9"/>
        <v>37291.70400453809</v>
      </c>
      <c r="O19" s="56">
        <f t="shared" si="9"/>
        <v>37175.56809958026</v>
      </c>
      <c r="P19" s="57">
        <f t="shared" si="9"/>
        <v>33269.480185280496</v>
      </c>
      <c r="Q19" s="58">
        <f t="shared" si="9"/>
        <v>34932.93749433528</v>
      </c>
      <c r="R19" s="59">
        <f t="shared" si="9"/>
        <v>36091.13519438828</v>
      </c>
      <c r="S19" s="60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106">
        <f>'P一般'!D20</f>
        <v>190730</v>
      </c>
      <c r="E20" s="107">
        <f>'P一般'!E20</f>
        <v>183129</v>
      </c>
      <c r="F20" s="107">
        <f>'P一般'!F20</f>
        <v>240279</v>
      </c>
      <c r="G20" s="107">
        <f>'P一般'!G20</f>
        <v>247553</v>
      </c>
      <c r="H20" s="107">
        <f>'P一般'!H20</f>
        <v>173268</v>
      </c>
      <c r="I20" s="107">
        <f>'P一般'!I20</f>
        <v>191932</v>
      </c>
      <c r="J20" s="109">
        <f>'P一般'!J20</f>
        <v>1226891</v>
      </c>
      <c r="K20" s="106">
        <f>'P一般'!K20</f>
        <v>88935</v>
      </c>
      <c r="L20" s="107">
        <f>'P一般'!L20</f>
        <v>233324</v>
      </c>
      <c r="M20" s="107">
        <f>'P一般'!M20</f>
        <v>127579</v>
      </c>
      <c r="N20" s="107">
        <f>'P一般'!N20+'P原料'!N20</f>
        <v>72855</v>
      </c>
      <c r="O20" s="107">
        <f>'P一般'!O20+'P原料'!O20</f>
        <v>209735</v>
      </c>
      <c r="P20" s="107">
        <f>'P一般'!P20+'P原料'!P20</f>
        <v>218336</v>
      </c>
      <c r="Q20" s="109">
        <f>'P一般'!Q20</f>
        <v>950764</v>
      </c>
      <c r="R20" s="110">
        <f>'P一般'!R20</f>
        <v>2177655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6">
        <f>'P一般'!D21</f>
        <v>8406608</v>
      </c>
      <c r="E21" s="107">
        <f>'P一般'!E21</f>
        <v>6859594</v>
      </c>
      <c r="F21" s="107">
        <f>'P一般'!F21</f>
        <v>7319146</v>
      </c>
      <c r="G21" s="107">
        <f>'P一般'!G21</f>
        <v>8389664</v>
      </c>
      <c r="H21" s="107">
        <f>'P一般'!H21</f>
        <v>5973869</v>
      </c>
      <c r="I21" s="107">
        <f>'P一般'!I21</f>
        <v>6885490</v>
      </c>
      <c r="J21" s="109">
        <f>'P一般'!J21</f>
        <v>43834371</v>
      </c>
      <c r="K21" s="106">
        <f>'P一般'!K21</f>
        <v>3010200</v>
      </c>
      <c r="L21" s="107">
        <f>'P一般'!L21</f>
        <v>7524890</v>
      </c>
      <c r="M21" s="107">
        <f>'P一般'!M21</f>
        <v>4571012</v>
      </c>
      <c r="N21" s="107">
        <f>'P一般'!N21+'P原料'!N21</f>
        <v>2713406</v>
      </c>
      <c r="O21" s="107">
        <f>'P一般'!O21+'P原料'!O21</f>
        <v>7794601</v>
      </c>
      <c r="P21" s="107">
        <f>'P一般'!P21+'P原料'!P21</f>
        <v>7935703</v>
      </c>
      <c r="Q21" s="109">
        <f>'P一般'!Q21</f>
        <v>33549812</v>
      </c>
      <c r="R21" s="110">
        <f>'P一般'!R21</f>
        <v>77384183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76">
        <f aca="true" t="shared" si="10" ref="D22:I22">IF(D20=0,,D21/D20*1000)</f>
        <v>44075.960782257636</v>
      </c>
      <c r="E22" s="56">
        <f t="shared" si="10"/>
        <v>37457.715599386225</v>
      </c>
      <c r="F22" s="56">
        <f t="shared" si="10"/>
        <v>30461.03071845646</v>
      </c>
      <c r="G22" s="56">
        <f t="shared" si="10"/>
        <v>33890.3749904061</v>
      </c>
      <c r="H22" s="56">
        <f t="shared" si="10"/>
        <v>34477.624258374315</v>
      </c>
      <c r="I22" s="56">
        <f t="shared" si="10"/>
        <v>35874.63268240835</v>
      </c>
      <c r="J22" s="58">
        <f>(J21/J20)*1000</f>
        <v>35728.007622519035</v>
      </c>
      <c r="K22" s="57">
        <f aca="true" t="shared" si="11" ref="K22:R22">IF(K20=0,,K21/K20*1000)</f>
        <v>33847.191769269695</v>
      </c>
      <c r="L22" s="56">
        <f t="shared" si="11"/>
        <v>32250.818604172735</v>
      </c>
      <c r="M22" s="56">
        <f t="shared" si="11"/>
        <v>35828.87465805501</v>
      </c>
      <c r="N22" s="56">
        <f t="shared" si="11"/>
        <v>37243.92286047629</v>
      </c>
      <c r="O22" s="56">
        <f t="shared" si="11"/>
        <v>37164.04510453668</v>
      </c>
      <c r="P22" s="57">
        <f t="shared" si="11"/>
        <v>36346.28737358933</v>
      </c>
      <c r="Q22" s="58">
        <f t="shared" si="11"/>
        <v>35287.213230622954</v>
      </c>
      <c r="R22" s="59">
        <f t="shared" si="11"/>
        <v>35535.55682603535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6">
        <f>'P一般'!D23</f>
        <v>47856</v>
      </c>
      <c r="E23" s="107">
        <f>'P一般'!E23</f>
        <v>43816</v>
      </c>
      <c r="F23" s="107">
        <f>'P一般'!F23</f>
        <v>55128</v>
      </c>
      <c r="G23" s="107">
        <f>'P一般'!G23</f>
        <v>37612</v>
      </c>
      <c r="H23" s="107">
        <f>'P一般'!H23</f>
        <v>53339</v>
      </c>
      <c r="I23" s="107">
        <f>'P一般'!I23</f>
        <v>38286</v>
      </c>
      <c r="J23" s="109">
        <f>'P一般'!J23</f>
        <v>276037</v>
      </c>
      <c r="K23" s="106">
        <f>'P一般'!K23</f>
        <v>31932</v>
      </c>
      <c r="L23" s="107">
        <f>'P一般'!L23</f>
        <v>19670</v>
      </c>
      <c r="M23" s="107">
        <f>'P一般'!M23</f>
        <v>4921</v>
      </c>
      <c r="N23" s="107">
        <f>'P一般'!N23+'P原料'!N23</f>
        <v>59159</v>
      </c>
      <c r="O23" s="107">
        <f>'P一般'!O23+'P原料'!O23</f>
        <v>43650</v>
      </c>
      <c r="P23" s="107">
        <f>'P一般'!P23+'P原料'!P23</f>
        <v>31363</v>
      </c>
      <c r="Q23" s="109">
        <f>'P一般'!Q23</f>
        <v>190695</v>
      </c>
      <c r="R23" s="110">
        <f>'P一般'!R23</f>
        <v>466732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6">
        <f>'P一般'!D24</f>
        <v>2285027</v>
      </c>
      <c r="E24" s="107">
        <f>'P一般'!E24</f>
        <v>1634680</v>
      </c>
      <c r="F24" s="107">
        <f>'P一般'!F24</f>
        <v>1691768</v>
      </c>
      <c r="G24" s="107">
        <f>'P一般'!G24</f>
        <v>1267836</v>
      </c>
      <c r="H24" s="107">
        <f>'P一般'!H24</f>
        <v>1934370</v>
      </c>
      <c r="I24" s="107">
        <f>'P一般'!I24</f>
        <v>1365388</v>
      </c>
      <c r="J24" s="109">
        <f>'P一般'!J24</f>
        <v>10179069</v>
      </c>
      <c r="K24" s="106">
        <f>'P一般'!K24</f>
        <v>1085471</v>
      </c>
      <c r="L24" s="107">
        <f>'P一般'!L24</f>
        <v>697887</v>
      </c>
      <c r="M24" s="107">
        <f>'P一般'!M24</f>
        <v>170899</v>
      </c>
      <c r="N24" s="107">
        <f>'P一般'!N24+'P原料'!N24</f>
        <v>2177619</v>
      </c>
      <c r="O24" s="107">
        <f>'P一般'!O24+'P原料'!O24</f>
        <v>1624756</v>
      </c>
      <c r="P24" s="107">
        <f>'P一般'!P24+'P原料'!P24</f>
        <v>1188090</v>
      </c>
      <c r="Q24" s="109">
        <f>'P一般'!Q24</f>
        <v>6944722</v>
      </c>
      <c r="R24" s="110">
        <f>'P一般'!R24</f>
        <v>17123791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76">
        <f aca="true" t="shared" si="12" ref="D25:I25">IF(D23=0,,D24/D23*1000)</f>
        <v>47747.973085924445</v>
      </c>
      <c r="E25" s="56">
        <f t="shared" si="12"/>
        <v>37307.832755157935</v>
      </c>
      <c r="F25" s="56">
        <f t="shared" si="12"/>
        <v>30687.998839065447</v>
      </c>
      <c r="G25" s="56">
        <f t="shared" si="12"/>
        <v>33708.284590024465</v>
      </c>
      <c r="H25" s="56">
        <f t="shared" si="12"/>
        <v>36265.584281670075</v>
      </c>
      <c r="I25" s="56">
        <f t="shared" si="12"/>
        <v>35662.85326228909</v>
      </c>
      <c r="J25" s="58">
        <f>(J24/J23)*1000</f>
        <v>36875.74129555096</v>
      </c>
      <c r="K25" s="57">
        <f aca="true" t="shared" si="13" ref="K25:P25">IF(K23=0,,K24/K23*1000)</f>
        <v>33993.20430915696</v>
      </c>
      <c r="L25" s="56">
        <f t="shared" si="13"/>
        <v>35479.76614133198</v>
      </c>
      <c r="M25" s="56">
        <f t="shared" si="13"/>
        <v>34728.51046535257</v>
      </c>
      <c r="N25" s="56">
        <f t="shared" si="13"/>
        <v>36809.59786338511</v>
      </c>
      <c r="O25" s="56">
        <f t="shared" si="13"/>
        <v>37222.3596792669</v>
      </c>
      <c r="P25" s="57">
        <f t="shared" si="13"/>
        <v>37881.899053024266</v>
      </c>
      <c r="Q25" s="58">
        <f>IF(Q23=0,,Q24/Q23*1000)</f>
        <v>36417.95537376439</v>
      </c>
      <c r="R25" s="59">
        <f>IF(R23=0,,R24/R23*1000)</f>
        <v>36688.70143894141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6">
        <f>'P一般'!D26</f>
        <v>40348</v>
      </c>
      <c r="E26" s="107">
        <f>'P一般'!E26</f>
        <v>55200</v>
      </c>
      <c r="F26" s="107">
        <f>'P一般'!F26</f>
        <v>42915</v>
      </c>
      <c r="G26" s="107">
        <f>'P一般'!G26</f>
        <v>19918</v>
      </c>
      <c r="H26" s="107">
        <f>'P一般'!H26</f>
        <v>34693</v>
      </c>
      <c r="I26" s="107">
        <f>'P一般'!I26</f>
        <v>34704</v>
      </c>
      <c r="J26" s="109">
        <f>'P一般'!J26</f>
        <v>227778</v>
      </c>
      <c r="K26" s="106">
        <f>'P一般'!K26</f>
        <v>20856</v>
      </c>
      <c r="L26" s="107">
        <f>'P一般'!L26</f>
        <v>35079</v>
      </c>
      <c r="M26" s="107">
        <f>'P一般'!M26</f>
        <v>50952</v>
      </c>
      <c r="N26" s="107">
        <f>'P一般'!N26+'P原料'!N26</f>
        <v>44637</v>
      </c>
      <c r="O26" s="107">
        <f>'P一般'!O26+'P原料'!O26</f>
        <v>22291</v>
      </c>
      <c r="P26" s="107">
        <f>'P一般'!P26+'P原料'!P26</f>
        <v>44955</v>
      </c>
      <c r="Q26" s="109">
        <f>'P一般'!Q26</f>
        <v>218770</v>
      </c>
      <c r="R26" s="110">
        <f>'P一般'!R26</f>
        <v>446548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6">
        <f>'P一般'!D27</f>
        <v>1941066</v>
      </c>
      <c r="E27" s="107">
        <f>'P一般'!E27</f>
        <v>2227046</v>
      </c>
      <c r="F27" s="107">
        <f>'P一般'!F27</f>
        <v>1331262</v>
      </c>
      <c r="G27" s="107">
        <f>'P一般'!G27</f>
        <v>708252</v>
      </c>
      <c r="H27" s="107">
        <f>'P一般'!H27</f>
        <v>1315458</v>
      </c>
      <c r="I27" s="107">
        <f>'P一般'!I27</f>
        <v>1339915</v>
      </c>
      <c r="J27" s="109">
        <f>'P一般'!J27</f>
        <v>8862999</v>
      </c>
      <c r="K27" s="106">
        <f>'P一般'!K27</f>
        <v>723718</v>
      </c>
      <c r="L27" s="107">
        <f>'P一般'!L27</f>
        <v>1107339</v>
      </c>
      <c r="M27" s="107">
        <f>'P一般'!M27</f>
        <v>1830624</v>
      </c>
      <c r="N27" s="107">
        <f>'P一般'!N27+'P原料'!N27</f>
        <v>1652942</v>
      </c>
      <c r="O27" s="107">
        <f>'P一般'!O27+'P原料'!O27</f>
        <v>822526</v>
      </c>
      <c r="P27" s="107">
        <f>'P一般'!P27+'P原料'!P27</f>
        <v>1666737</v>
      </c>
      <c r="Q27" s="109">
        <f>'P一般'!Q27</f>
        <v>7803886</v>
      </c>
      <c r="R27" s="110">
        <f>'P一般'!R27</f>
        <v>16666885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76">
        <f aca="true" t="shared" si="14" ref="D28:I28">IF(D26=0,,D27/D26*1000)</f>
        <v>48108.109447804105</v>
      </c>
      <c r="E28" s="56">
        <f t="shared" si="14"/>
        <v>40345.036231884056</v>
      </c>
      <c r="F28" s="56">
        <f t="shared" si="14"/>
        <v>31020.901782593497</v>
      </c>
      <c r="G28" s="56">
        <f t="shared" si="14"/>
        <v>35558.38939652575</v>
      </c>
      <c r="H28" s="56">
        <f t="shared" si="14"/>
        <v>37917.10143256564</v>
      </c>
      <c r="I28" s="56">
        <f t="shared" si="14"/>
        <v>38609.81443061319</v>
      </c>
      <c r="J28" s="58">
        <f>(J27/J26)*1000</f>
        <v>38910.68935542502</v>
      </c>
      <c r="K28" s="57">
        <f aca="true" t="shared" si="15" ref="K28:P28">IF(K26=0,,K27/K26*1000)</f>
        <v>34700.709627924814</v>
      </c>
      <c r="L28" s="56">
        <f t="shared" si="15"/>
        <v>31567.00590096639</v>
      </c>
      <c r="M28" s="56">
        <f t="shared" si="15"/>
        <v>35928.403203014605</v>
      </c>
      <c r="N28" s="56">
        <f t="shared" si="15"/>
        <v>37030.75923561171</v>
      </c>
      <c r="O28" s="56">
        <f t="shared" si="15"/>
        <v>36899.46615225876</v>
      </c>
      <c r="P28" s="57">
        <f t="shared" si="15"/>
        <v>37075.67567567567</v>
      </c>
      <c r="Q28" s="58">
        <f>IF(Q26=0,,Q27/Q26*1000)</f>
        <v>35671.64602093523</v>
      </c>
      <c r="R28" s="59">
        <f>IF(R26=0,,R27/R26*1000)</f>
        <v>37323.83752698478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06">
        <f>'P一般'!D29</f>
        <v>811</v>
      </c>
      <c r="E29" s="107">
        <f>'P一般'!E29</f>
        <v>3300</v>
      </c>
      <c r="F29" s="107">
        <f>'P一般'!F29</f>
        <v>2377</v>
      </c>
      <c r="G29" s="107">
        <f>'P一般'!G29</f>
        <v>8875</v>
      </c>
      <c r="H29" s="107">
        <f>'P一般'!H29</f>
        <v>11378</v>
      </c>
      <c r="I29" s="107">
        <f>'P一般'!I29</f>
        <v>3041</v>
      </c>
      <c r="J29" s="109">
        <f>'P一般'!J29</f>
        <v>29782</v>
      </c>
      <c r="K29" s="106">
        <f>'P一般'!K29</f>
        <v>1522</v>
      </c>
      <c r="L29" s="107">
        <f>'P一般'!L29</f>
        <v>3183</v>
      </c>
      <c r="M29" s="107">
        <f>'P一般'!M29</f>
        <v>4290</v>
      </c>
      <c r="N29" s="107">
        <f>'P一般'!N29+'P原料'!N29</f>
        <v>3596</v>
      </c>
      <c r="O29" s="107">
        <f>'P一般'!O29+'P原料'!O29</f>
        <v>4692</v>
      </c>
      <c r="P29" s="107">
        <f>'P一般'!P29+'P原料'!P29</f>
        <v>3033</v>
      </c>
      <c r="Q29" s="109">
        <f>'P一般'!Q29</f>
        <v>20316</v>
      </c>
      <c r="R29" s="110">
        <f>'P一般'!R29</f>
        <v>50098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06">
        <f>'P一般'!D30</f>
        <v>37312</v>
      </c>
      <c r="E30" s="107">
        <f>'P一般'!E30</f>
        <v>112184</v>
      </c>
      <c r="F30" s="107">
        <f>'P一般'!F30</f>
        <v>83695</v>
      </c>
      <c r="G30" s="107">
        <f>'P一般'!G30</f>
        <v>349343</v>
      </c>
      <c r="H30" s="107">
        <f>'P一般'!H30</f>
        <v>456988</v>
      </c>
      <c r="I30" s="107">
        <f>'P一般'!I30</f>
        <v>118775</v>
      </c>
      <c r="J30" s="109">
        <f>'P一般'!J30</f>
        <v>1158297</v>
      </c>
      <c r="K30" s="106">
        <f>'P一般'!K30</f>
        <v>55142</v>
      </c>
      <c r="L30" s="107">
        <f>'P一般'!L30</f>
        <v>114808</v>
      </c>
      <c r="M30" s="107">
        <f>'P一般'!M30</f>
        <v>164597</v>
      </c>
      <c r="N30" s="107">
        <f>'P一般'!N30+'P原料'!N30</f>
        <v>143297</v>
      </c>
      <c r="O30" s="107">
        <f>'P一般'!O30+'P原料'!O30</f>
        <v>191462</v>
      </c>
      <c r="P30" s="107">
        <f>'P一般'!P30+'P原料'!P30</f>
        <v>122567</v>
      </c>
      <c r="Q30" s="109">
        <f>'P一般'!Q30</f>
        <v>791873</v>
      </c>
      <c r="R30" s="110">
        <f>'P一般'!R30</f>
        <v>1950170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76">
        <f aca="true" t="shared" si="16" ref="D31:I31">IF(D29=0,,D30/D29*1000)</f>
        <v>46007.39827373613</v>
      </c>
      <c r="E31" s="56">
        <f t="shared" si="16"/>
        <v>33995.15151515151</v>
      </c>
      <c r="F31" s="56">
        <f t="shared" si="16"/>
        <v>35210.3491796382</v>
      </c>
      <c r="G31" s="56">
        <f t="shared" si="16"/>
        <v>39362.59154929577</v>
      </c>
      <c r="H31" s="56">
        <f t="shared" si="16"/>
        <v>40164.17648092811</v>
      </c>
      <c r="I31" s="56">
        <f t="shared" si="16"/>
        <v>39057.87569878329</v>
      </c>
      <c r="J31" s="58">
        <f>(J30/J29)*1000</f>
        <v>38892.51897119066</v>
      </c>
      <c r="K31" s="57">
        <f aca="true" t="shared" si="17" ref="K31:R31">IF(K29=0,,K30/K29*1000)</f>
        <v>36229.9605781866</v>
      </c>
      <c r="L31" s="56">
        <f t="shared" si="17"/>
        <v>36069.11718504556</v>
      </c>
      <c r="M31" s="56">
        <f t="shared" si="17"/>
        <v>38367.59906759907</v>
      </c>
      <c r="N31" s="56">
        <f t="shared" si="17"/>
        <v>39848.998887652946</v>
      </c>
      <c r="O31" s="56">
        <f t="shared" si="17"/>
        <v>40806.05285592498</v>
      </c>
      <c r="P31" s="57">
        <f t="shared" si="17"/>
        <v>40411.14408176723</v>
      </c>
      <c r="Q31" s="58">
        <f t="shared" si="17"/>
        <v>38977.80074817877</v>
      </c>
      <c r="R31" s="59">
        <f t="shared" si="17"/>
        <v>38927.10287835842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106">
        <f>'P一般'!D32</f>
        <v>0</v>
      </c>
      <c r="E32" s="107">
        <f>'P一般'!E32</f>
        <v>23077</v>
      </c>
      <c r="F32" s="107">
        <f>'P一般'!F32</f>
        <v>24849</v>
      </c>
      <c r="G32" s="107">
        <f>'P一般'!G32</f>
        <v>20000</v>
      </c>
      <c r="H32" s="107">
        <f>'P一般'!H32</f>
        <v>0</v>
      </c>
      <c r="I32" s="107">
        <f>'P一般'!I32</f>
        <v>42040</v>
      </c>
      <c r="J32" s="109">
        <f>'P一般'!J32</f>
        <v>109966</v>
      </c>
      <c r="K32" s="106">
        <f>'P一般'!K32</f>
        <v>0</v>
      </c>
      <c r="L32" s="107">
        <f>'P一般'!L32</f>
        <v>0</v>
      </c>
      <c r="M32" s="107">
        <f>'P一般'!M32</f>
        <v>0</v>
      </c>
      <c r="N32" s="107">
        <f>'P一般'!N32+'P原料'!N32</f>
        <v>0</v>
      </c>
      <c r="O32" s="107">
        <f>'P一般'!O32+'P原料'!O32</f>
        <v>0</v>
      </c>
      <c r="P32" s="107">
        <f>'P一般'!P32+'P原料'!P32</f>
        <v>0</v>
      </c>
      <c r="Q32" s="109">
        <f>'P一般'!Q32</f>
        <v>0</v>
      </c>
      <c r="R32" s="110">
        <f>'P一般'!R32</f>
        <v>109966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106">
        <f>'P一般'!D33</f>
        <v>0</v>
      </c>
      <c r="E33" s="107">
        <f>'P一般'!E33</f>
        <v>959660</v>
      </c>
      <c r="F33" s="107">
        <f>'P一般'!F33</f>
        <v>803383</v>
      </c>
      <c r="G33" s="107">
        <f>'P一般'!G33</f>
        <v>653262</v>
      </c>
      <c r="H33" s="107">
        <f>'P一般'!H33</f>
        <v>0</v>
      </c>
      <c r="I33" s="107">
        <f>'P一般'!I33</f>
        <v>1535946</v>
      </c>
      <c r="J33" s="109">
        <f>'P一般'!J33</f>
        <v>3952251</v>
      </c>
      <c r="K33" s="106">
        <f>'P一般'!K33</f>
        <v>0</v>
      </c>
      <c r="L33" s="107">
        <f>'P一般'!L33</f>
        <v>0</v>
      </c>
      <c r="M33" s="107">
        <f>'P一般'!M33</f>
        <v>0</v>
      </c>
      <c r="N33" s="107">
        <f>'P一般'!N33+'P原料'!N33</f>
        <v>0</v>
      </c>
      <c r="O33" s="107">
        <f>'P一般'!O33+'P原料'!O33</f>
        <v>0</v>
      </c>
      <c r="P33" s="107">
        <f>'P一般'!P33+'P原料'!P33</f>
        <v>0</v>
      </c>
      <c r="Q33" s="109">
        <f>'P一般'!Q33</f>
        <v>0</v>
      </c>
      <c r="R33" s="110">
        <f>'P一般'!R33</f>
        <v>3952251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76">
        <f aca="true" t="shared" si="18" ref="D34:J34">IF(D32=0,,D33/D32*1000)</f>
        <v>0</v>
      </c>
      <c r="E34" s="56">
        <f t="shared" si="18"/>
        <v>41585.12804957317</v>
      </c>
      <c r="F34" s="56">
        <f t="shared" si="18"/>
        <v>32330.59680470039</v>
      </c>
      <c r="G34" s="56">
        <f t="shared" si="18"/>
        <v>32663.1</v>
      </c>
      <c r="H34" s="56">
        <f t="shared" si="18"/>
        <v>0</v>
      </c>
      <c r="I34" s="56">
        <f t="shared" si="18"/>
        <v>36535.34728829686</v>
      </c>
      <c r="J34" s="58">
        <f t="shared" si="18"/>
        <v>35940.663477802234</v>
      </c>
      <c r="K34" s="57">
        <f aca="true" t="shared" si="19" ref="K34:P34">IF(K32=0,,K33/K32*1000)</f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>IF(Q32=0,,Q33/Q32*1000)</f>
        <v>0</v>
      </c>
      <c r="R34" s="59">
        <f>IF(R32=0,,R33/R32*1000)</f>
        <v>35940.663477802234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106">
        <f>'P一般'!D35</f>
        <v>24496</v>
      </c>
      <c r="E35" s="107">
        <f>'P一般'!E35</f>
        <v>0</v>
      </c>
      <c r="F35" s="107">
        <f>'P一般'!F35</f>
        <v>0</v>
      </c>
      <c r="G35" s="107">
        <f>'P一般'!G35</f>
        <v>21094</v>
      </c>
      <c r="H35" s="107">
        <f>'P一般'!H35</f>
        <v>0</v>
      </c>
      <c r="I35" s="107">
        <f>'P一般'!I35</f>
        <v>15747</v>
      </c>
      <c r="J35" s="109">
        <f>'P一般'!J35</f>
        <v>61337</v>
      </c>
      <c r="K35" s="106">
        <f>'P一般'!K35</f>
        <v>0</v>
      </c>
      <c r="L35" s="107">
        <f>'P一般'!L35</f>
        <v>0</v>
      </c>
      <c r="M35" s="107">
        <f>'P一般'!M35</f>
        <v>0</v>
      </c>
      <c r="N35" s="107">
        <f>'P一般'!N35+'P原料'!N35</f>
        <v>8621</v>
      </c>
      <c r="O35" s="107">
        <f>'P一般'!O35+'P原料'!O35</f>
        <v>22031</v>
      </c>
      <c r="P35" s="107">
        <f>'P一般'!P35+'P原料'!P35</f>
        <v>0</v>
      </c>
      <c r="Q35" s="111">
        <f>'P一般'!Q35</f>
        <v>30652</v>
      </c>
      <c r="R35" s="112">
        <f>'P一般'!R35</f>
        <v>91989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106">
        <f>'P一般'!D36</f>
        <v>1050123</v>
      </c>
      <c r="E36" s="107">
        <f>'P一般'!E36</f>
        <v>0</v>
      </c>
      <c r="F36" s="107">
        <f>'P一般'!F36</f>
        <v>0</v>
      </c>
      <c r="G36" s="107">
        <f>'P一般'!G36</f>
        <v>700038</v>
      </c>
      <c r="H36" s="107">
        <f>'P一般'!H36</f>
        <v>0</v>
      </c>
      <c r="I36" s="107">
        <f>'P一般'!I36</f>
        <v>595053</v>
      </c>
      <c r="J36" s="109">
        <f>'P一般'!J36</f>
        <v>2345214</v>
      </c>
      <c r="K36" s="106">
        <f>'P一般'!K36</f>
        <v>0</v>
      </c>
      <c r="L36" s="107">
        <f>'P一般'!L36</f>
        <v>0</v>
      </c>
      <c r="M36" s="107">
        <f>'P一般'!M36</f>
        <v>0</v>
      </c>
      <c r="N36" s="107">
        <f>'P一般'!N36+'P原料'!N36</f>
        <v>330019</v>
      </c>
      <c r="O36" s="107">
        <f>'P一般'!O36+'P原料'!O36</f>
        <v>843408</v>
      </c>
      <c r="P36" s="107">
        <f>'P一般'!P36+'P原料'!P36</f>
        <v>0</v>
      </c>
      <c r="Q36" s="109">
        <f>'P一般'!Q36</f>
        <v>1173427</v>
      </c>
      <c r="R36" s="110">
        <f>'P一般'!R36</f>
        <v>3518641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76">
        <f aca="true" t="shared" si="20" ref="D37:I37">IF(D35=0,,D36/D35*1000)</f>
        <v>42869.162312214234</v>
      </c>
      <c r="E37" s="56">
        <f t="shared" si="20"/>
        <v>0</v>
      </c>
      <c r="F37" s="56">
        <f t="shared" si="20"/>
        <v>0</v>
      </c>
      <c r="G37" s="56">
        <f t="shared" si="20"/>
        <v>33186.59334407889</v>
      </c>
      <c r="H37" s="56">
        <f t="shared" si="20"/>
        <v>0</v>
      </c>
      <c r="I37" s="56">
        <f t="shared" si="20"/>
        <v>37788.34063631168</v>
      </c>
      <c r="J37" s="58">
        <f>(J36/J35)*1000</f>
        <v>38234.899000603225</v>
      </c>
      <c r="K37" s="57">
        <f aca="true" t="shared" si="21" ref="K37:P37">IF(K35=0,,K36/K35*1000)</f>
        <v>0</v>
      </c>
      <c r="L37" s="56">
        <f t="shared" si="21"/>
        <v>0</v>
      </c>
      <c r="M37" s="56">
        <f t="shared" si="21"/>
        <v>0</v>
      </c>
      <c r="N37" s="56">
        <f t="shared" si="21"/>
        <v>38280.82589026795</v>
      </c>
      <c r="O37" s="56">
        <f t="shared" si="21"/>
        <v>38282.78335073306</v>
      </c>
      <c r="P37" s="57">
        <f t="shared" si="21"/>
        <v>0</v>
      </c>
      <c r="Q37" s="58">
        <f>IF(Q35=0,,Q36/Q35*1000)</f>
        <v>38282.23280699465</v>
      </c>
      <c r="R37" s="59">
        <f>IF(R35=0,,R36/R35*1000)</f>
        <v>38250.671275913424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06">
        <f>'P一般'!D38</f>
        <v>76786</v>
      </c>
      <c r="E38" s="116" t="str">
        <f>'P一般'!E38</f>
        <v>0</v>
      </c>
      <c r="F38" s="107">
        <f>'P一般'!F38</f>
        <v>0</v>
      </c>
      <c r="G38" s="107">
        <f>'P一般'!G38</f>
        <v>0</v>
      </c>
      <c r="H38" s="107">
        <f>'P一般'!H38</f>
        <v>0</v>
      </c>
      <c r="I38" s="107">
        <f>'P一般'!I38</f>
        <v>0</v>
      </c>
      <c r="J38" s="109">
        <f>'P一般'!J38</f>
        <v>76786</v>
      </c>
      <c r="K38" s="106">
        <f>'P一般'!K38</f>
        <v>6</v>
      </c>
      <c r="L38" s="107">
        <f>'P一般'!L38</f>
        <v>0</v>
      </c>
      <c r="M38" s="107">
        <f>'P一般'!M38</f>
        <v>14</v>
      </c>
      <c r="N38" s="107">
        <f>'P一般'!N38+'P原料'!N38</f>
        <v>4</v>
      </c>
      <c r="O38" s="107">
        <f>'P一般'!O38+'P原料'!O38</f>
        <v>0</v>
      </c>
      <c r="P38" s="107">
        <f>'P一般'!P38+'P原料'!P38</f>
        <v>3</v>
      </c>
      <c r="Q38" s="111">
        <f>'P一般'!Q38</f>
        <v>27</v>
      </c>
      <c r="R38" s="112">
        <f>'P一般'!R38</f>
        <v>76813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06">
        <f>'P一般'!D39</f>
        <v>3831120</v>
      </c>
      <c r="E39" s="107">
        <f>'P一般'!E39</f>
        <v>240</v>
      </c>
      <c r="F39" s="107">
        <f>'P一般'!F39</f>
        <v>0</v>
      </c>
      <c r="G39" s="107">
        <f>'P一般'!G39</f>
        <v>0</v>
      </c>
      <c r="H39" s="107">
        <f>'P一般'!H39</f>
        <v>0</v>
      </c>
      <c r="I39" s="107">
        <f>'P一般'!I39</f>
        <v>0</v>
      </c>
      <c r="J39" s="109">
        <f>'P一般'!J39</f>
        <v>3831360</v>
      </c>
      <c r="K39" s="106">
        <f>'P一般'!K39</f>
        <v>3172</v>
      </c>
      <c r="L39" s="107">
        <f>'P一般'!L39</f>
        <v>0</v>
      </c>
      <c r="M39" s="107">
        <f>'P一般'!M39</f>
        <v>7052</v>
      </c>
      <c r="N39" s="107">
        <f>'P一般'!N39+'P原料'!N39</f>
        <v>1894</v>
      </c>
      <c r="O39" s="107">
        <f>'P一般'!O39+'P原料'!O39</f>
        <v>0</v>
      </c>
      <c r="P39" s="107">
        <f>'P一般'!P39+'P原料'!P39</f>
        <v>1976</v>
      </c>
      <c r="Q39" s="109">
        <f>'P一般'!Q39</f>
        <v>14094</v>
      </c>
      <c r="R39" s="110">
        <f>'P一般'!R39</f>
        <v>3845454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76">
        <f aca="true" t="shared" si="22" ref="D40:I40">IF(D38=0,,D39/D38*1000)</f>
        <v>49893.47016383195</v>
      </c>
      <c r="E40" s="56" t="e">
        <f>IF(E38=0,,E39/E38*1000)</f>
        <v>#DIV/0!</v>
      </c>
      <c r="F40" s="56">
        <f t="shared" si="22"/>
        <v>0</v>
      </c>
      <c r="G40" s="56">
        <f t="shared" si="22"/>
        <v>0</v>
      </c>
      <c r="H40" s="56">
        <f t="shared" si="22"/>
        <v>0</v>
      </c>
      <c r="I40" s="56">
        <f t="shared" si="22"/>
        <v>0</v>
      </c>
      <c r="J40" s="58">
        <f>(J39/J38)*1000</f>
        <v>49896.59573359727</v>
      </c>
      <c r="K40" s="57">
        <f aca="true" t="shared" si="23" ref="K40:P40">IF(K38=0,,K39/K38*1000)</f>
        <v>528666.6666666666</v>
      </c>
      <c r="L40" s="56">
        <f t="shared" si="23"/>
        <v>0</v>
      </c>
      <c r="M40" s="56">
        <f t="shared" si="23"/>
        <v>503714.28571428574</v>
      </c>
      <c r="N40" s="56">
        <f t="shared" si="23"/>
        <v>473500</v>
      </c>
      <c r="O40" s="56">
        <f t="shared" si="23"/>
        <v>0</v>
      </c>
      <c r="P40" s="57">
        <f t="shared" si="23"/>
        <v>658666.6666666666</v>
      </c>
      <c r="Q40" s="58">
        <f>IF(Q38=0,,Q39/Q38*1000)</f>
        <v>522000</v>
      </c>
      <c r="R40" s="59">
        <f>IF(R38=0,,R39/R38*1000)</f>
        <v>50062.54149688204</v>
      </c>
      <c r="S40" s="60"/>
    </row>
    <row r="41" spans="1:19" s="46" customFormat="1" ht="18" customHeight="1">
      <c r="A41" s="135" t="s">
        <v>7</v>
      </c>
      <c r="B41" s="47" t="s">
        <v>26</v>
      </c>
      <c r="C41" s="78" t="s">
        <v>4</v>
      </c>
      <c r="D41" s="106">
        <f>'P一般'!D41</f>
        <v>753348</v>
      </c>
      <c r="E41" s="107">
        <f>'P一般'!E41</f>
        <v>901797</v>
      </c>
      <c r="F41" s="107">
        <f>'P一般'!F41</f>
        <v>776724</v>
      </c>
      <c r="G41" s="107">
        <f>'P一般'!G41</f>
        <v>882039</v>
      </c>
      <c r="H41" s="107">
        <f>'P一般'!H41</f>
        <v>771937</v>
      </c>
      <c r="I41" s="107">
        <f>'P一般'!I41</f>
        <v>987449</v>
      </c>
      <c r="J41" s="109">
        <f>'P一般'!J41</f>
        <v>5073294</v>
      </c>
      <c r="K41" s="106">
        <f>'P一般'!K41</f>
        <v>534775</v>
      </c>
      <c r="L41" s="107">
        <f>'P一般'!L41</f>
        <v>815225</v>
      </c>
      <c r="M41" s="107">
        <f>'P一般'!M41</f>
        <v>816571</v>
      </c>
      <c r="N41" s="107">
        <f>'P一般'!N41+'P原料'!N41</f>
        <v>879238</v>
      </c>
      <c r="O41" s="107">
        <f>'P一般'!O41+'P原料'!O41</f>
        <v>906918</v>
      </c>
      <c r="P41" s="107">
        <f>'P一般'!P41+'P原料'!P41</f>
        <v>975485</v>
      </c>
      <c r="Q41" s="111">
        <f>'P一般'!Q41</f>
        <v>4928212</v>
      </c>
      <c r="R41" s="112">
        <f>'P一般'!R41</f>
        <v>10001506</v>
      </c>
      <c r="S41" s="45"/>
    </row>
    <row r="42" spans="1:19" s="46" customFormat="1" ht="18" customHeight="1">
      <c r="A42" s="136"/>
      <c r="B42" s="47" t="s">
        <v>28</v>
      </c>
      <c r="C42" s="79" t="s">
        <v>5</v>
      </c>
      <c r="D42" s="106">
        <f>'P一般'!D42</f>
        <v>34918999</v>
      </c>
      <c r="E42" s="107">
        <f>'P一般'!E42</f>
        <v>36153531</v>
      </c>
      <c r="F42" s="107">
        <f>'P一般'!F42</f>
        <v>24209106</v>
      </c>
      <c r="G42" s="107">
        <f>'P一般'!G42</f>
        <v>29845807</v>
      </c>
      <c r="H42" s="107">
        <f>'P一般'!H42</f>
        <v>27558291</v>
      </c>
      <c r="I42" s="107">
        <f>'P一般'!I42</f>
        <v>35827458</v>
      </c>
      <c r="J42" s="109">
        <f>'P一般'!J42</f>
        <v>188513192</v>
      </c>
      <c r="K42" s="106">
        <f>'P一般'!K42</f>
        <v>17993958</v>
      </c>
      <c r="L42" s="107">
        <f>'P一般'!L42</f>
        <v>26494874</v>
      </c>
      <c r="M42" s="107">
        <f>'P一般'!M42</f>
        <v>28460384</v>
      </c>
      <c r="N42" s="107">
        <f>'P一般'!N42+'P原料'!N42</f>
        <v>32507897</v>
      </c>
      <c r="O42" s="107">
        <f>'P一般'!O42+'P原料'!O42</f>
        <v>33835140</v>
      </c>
      <c r="P42" s="107">
        <f>'P一般'!P42+'P原料'!P42</f>
        <v>35471646</v>
      </c>
      <c r="Q42" s="109">
        <f>'P一般'!Q42</f>
        <v>174763899</v>
      </c>
      <c r="R42" s="110">
        <f>'P一般'!R42</f>
        <v>363277091</v>
      </c>
      <c r="S42" s="45"/>
    </row>
    <row r="43" spans="1:19" s="46" customFormat="1" ht="18" customHeight="1" thickBot="1">
      <c r="A43" s="138"/>
      <c r="B43" s="20" t="s">
        <v>30</v>
      </c>
      <c r="C43" s="80" t="s">
        <v>6</v>
      </c>
      <c r="D43" s="76">
        <f aca="true" t="shared" si="24" ref="D43:I43">IF(D41=0,,D42/D41*1000)</f>
        <v>46351.751116349944</v>
      </c>
      <c r="E43" s="56">
        <f t="shared" si="24"/>
        <v>40090.54255004175</v>
      </c>
      <c r="F43" s="56">
        <f t="shared" si="24"/>
        <v>31168.22191666538</v>
      </c>
      <c r="G43" s="56">
        <f t="shared" si="24"/>
        <v>33837.28724013337</v>
      </c>
      <c r="H43" s="56">
        <f t="shared" si="24"/>
        <v>35700.181491494775</v>
      </c>
      <c r="I43" s="56">
        <f t="shared" si="24"/>
        <v>36282.8439747268</v>
      </c>
      <c r="J43" s="58">
        <f>(J42/J41)*1000</f>
        <v>37157.94747948769</v>
      </c>
      <c r="K43" s="57">
        <f aca="true" t="shared" si="25" ref="K43:P43">IF(K41=0,,K42/K41*1000)</f>
        <v>33647.717264270024</v>
      </c>
      <c r="L43" s="56">
        <f t="shared" si="25"/>
        <v>32500.0754392959</v>
      </c>
      <c r="M43" s="56">
        <f t="shared" si="25"/>
        <v>34853.53263831314</v>
      </c>
      <c r="N43" s="56">
        <f>IF(N41=0,,N42/N41*1000)</f>
        <v>36972.8071352694</v>
      </c>
      <c r="O43" s="56">
        <f t="shared" si="25"/>
        <v>37307.827168498145</v>
      </c>
      <c r="P43" s="57">
        <f t="shared" si="25"/>
        <v>36363.08707976033</v>
      </c>
      <c r="Q43" s="58">
        <f>IF(Q41=0,,Q42/Q41*1000)</f>
        <v>35461.92797712436</v>
      </c>
      <c r="R43" s="59">
        <f>IF(R41=0,,R42/R41*1000)</f>
        <v>36322.23897081099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74">
        <f>'P一般'!D44</f>
        <v>119.62</v>
      </c>
      <c r="E44" s="64">
        <f>'P一般'!E44</f>
        <v>118.54</v>
      </c>
      <c r="F44" s="64">
        <f>'P一般'!F44</f>
        <v>117.74</v>
      </c>
      <c r="G44" s="64">
        <f>'P一般'!G44</f>
        <v>118.31</v>
      </c>
      <c r="H44" s="64">
        <f>'P一般'!H44</f>
        <v>119.35</v>
      </c>
      <c r="I44" s="63">
        <f>'P一般'!I44</f>
        <v>117.32</v>
      </c>
      <c r="J44" s="62">
        <f>'総合計'!J44</f>
        <v>118.39474957733648</v>
      </c>
      <c r="K44" s="63">
        <f>'P一般'!K44</f>
        <v>111.49</v>
      </c>
      <c r="L44" s="64">
        <f>'P一般'!L44</f>
        <v>109.18</v>
      </c>
      <c r="M44" s="64">
        <f>'P一般'!M44</f>
        <v>108.74</v>
      </c>
      <c r="N44" s="64">
        <f>'P一般'!N44</f>
        <v>106.93</v>
      </c>
      <c r="O44" s="64">
        <f>'P一般'!O44</f>
        <v>106.043</v>
      </c>
      <c r="P44" s="63">
        <f>'P一般'!P44</f>
        <v>108.97</v>
      </c>
      <c r="Q44" s="62">
        <f>'総合計'!Q44</f>
        <v>108.31690670509961</v>
      </c>
      <c r="R44" s="75">
        <f>'総合計'!R44</f>
        <v>113.49455375419555</v>
      </c>
      <c r="S44" s="45"/>
    </row>
    <row r="45" ht="15.75" customHeight="1">
      <c r="A45" s="117" t="s">
        <v>77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45" sqref="P4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8" width="10.7109375" style="0" customWidth="1"/>
    <col min="19" max="19" width="8.140625" style="0" customWidth="1"/>
  </cols>
  <sheetData>
    <row r="2" spans="1:16" ht="27" customHeight="1">
      <c r="A2" s="17" t="s">
        <v>55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21" t="s">
        <v>0</v>
      </c>
      <c r="B3" s="42" t="s">
        <v>9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>
        <v>23421</v>
      </c>
      <c r="E5" s="67">
        <v>68058</v>
      </c>
      <c r="F5" s="67">
        <v>21481</v>
      </c>
      <c r="G5" s="67">
        <v>77781</v>
      </c>
      <c r="H5" s="67">
        <v>86011</v>
      </c>
      <c r="I5" s="68">
        <v>131469</v>
      </c>
      <c r="J5" s="109">
        <f>SUM(D5:I5)</f>
        <v>408221</v>
      </c>
      <c r="K5" s="68">
        <v>39935</v>
      </c>
      <c r="L5" s="67">
        <v>84840</v>
      </c>
      <c r="M5" s="67">
        <v>48139</v>
      </c>
      <c r="N5" s="67">
        <v>77136</v>
      </c>
      <c r="O5" s="67">
        <v>50477</v>
      </c>
      <c r="P5" s="68">
        <v>56145</v>
      </c>
      <c r="Q5" s="109">
        <f>SUM(K5:P5)</f>
        <v>356672</v>
      </c>
      <c r="R5" s="110">
        <f>J5+Q5</f>
        <v>764893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>
        <v>1066089</v>
      </c>
      <c r="E6" s="67">
        <v>2746911</v>
      </c>
      <c r="F6" s="67">
        <v>624583</v>
      </c>
      <c r="G6" s="67">
        <v>2475961</v>
      </c>
      <c r="H6" s="67">
        <v>2991887</v>
      </c>
      <c r="I6" s="68">
        <v>4443297</v>
      </c>
      <c r="J6" s="109">
        <f>SUM(D6:I6)</f>
        <v>14348728</v>
      </c>
      <c r="K6" s="108">
        <v>1266180</v>
      </c>
      <c r="L6" s="107">
        <v>2752918</v>
      </c>
      <c r="M6" s="107">
        <v>1655308</v>
      </c>
      <c r="N6" s="107">
        <v>2842886</v>
      </c>
      <c r="O6" s="107">
        <v>1921954</v>
      </c>
      <c r="P6" s="108">
        <v>1998698</v>
      </c>
      <c r="Q6" s="109">
        <f>SUM(K6:P6)</f>
        <v>12437944</v>
      </c>
      <c r="R6" s="110">
        <f>J6+Q6</f>
        <v>26786672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I7">IF(D5=0,,D6/D5*1000)</f>
        <v>45518.509030357374</v>
      </c>
      <c r="E7" s="56">
        <f t="shared" si="0"/>
        <v>40361.324164683065</v>
      </c>
      <c r="F7" s="56">
        <f t="shared" si="0"/>
        <v>29076.06722219636</v>
      </c>
      <c r="G7" s="56">
        <f t="shared" si="0"/>
        <v>31832.465512143066</v>
      </c>
      <c r="H7" s="56">
        <f t="shared" si="0"/>
        <v>34784.934485123995</v>
      </c>
      <c r="I7" s="57">
        <f t="shared" si="0"/>
        <v>33797.29822239463</v>
      </c>
      <c r="J7" s="58">
        <f>(J6/J5)*1000</f>
        <v>35149.41171571281</v>
      </c>
      <c r="K7" s="57">
        <f aca="true" t="shared" si="1" ref="K7:Q7">IF(K5=0,,K6/K5*1000)</f>
        <v>31706.0222862151</v>
      </c>
      <c r="L7" s="56">
        <f t="shared" si="1"/>
        <v>32448.349834983495</v>
      </c>
      <c r="M7" s="56">
        <f t="shared" si="1"/>
        <v>34386.00718751948</v>
      </c>
      <c r="N7" s="56">
        <f t="shared" si="1"/>
        <v>36855.501970545534</v>
      </c>
      <c r="O7" s="56">
        <f t="shared" si="1"/>
        <v>38075.836519602984</v>
      </c>
      <c r="P7" s="57">
        <f t="shared" si="1"/>
        <v>35598.860094398435</v>
      </c>
      <c r="Q7" s="58">
        <f t="shared" si="1"/>
        <v>34872.218733177826</v>
      </c>
      <c r="R7" s="59">
        <f>(R6/R5)*1000</f>
        <v>35020.155760348185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66">
        <v>11854</v>
      </c>
      <c r="E8" s="67">
        <v>23719</v>
      </c>
      <c r="F8" s="67">
        <v>22815</v>
      </c>
      <c r="G8" s="67">
        <v>45905</v>
      </c>
      <c r="H8" s="67">
        <v>44679</v>
      </c>
      <c r="I8" s="68">
        <v>36424</v>
      </c>
      <c r="J8" s="109">
        <f>SUM(D8:I8)</f>
        <v>185396</v>
      </c>
      <c r="K8" s="68">
        <v>16783</v>
      </c>
      <c r="L8" s="67">
        <v>19761</v>
      </c>
      <c r="M8" s="67">
        <v>26463</v>
      </c>
      <c r="N8" s="67">
        <v>28473</v>
      </c>
      <c r="O8" s="67">
        <v>34015</v>
      </c>
      <c r="P8" s="68">
        <v>11803</v>
      </c>
      <c r="Q8" s="109">
        <f>SUM(K8:P8)</f>
        <v>137298</v>
      </c>
      <c r="R8" s="110">
        <f>J8+Q8</f>
        <v>322694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66">
        <v>575329</v>
      </c>
      <c r="E9" s="67">
        <v>790462</v>
      </c>
      <c r="F9" s="67">
        <v>640964</v>
      </c>
      <c r="G9" s="67">
        <v>1520732</v>
      </c>
      <c r="H9" s="67">
        <v>1538843</v>
      </c>
      <c r="I9" s="68">
        <v>1239085</v>
      </c>
      <c r="J9" s="109">
        <f>SUM(D9:I9)</f>
        <v>6305415</v>
      </c>
      <c r="K9" s="108">
        <v>543760</v>
      </c>
      <c r="L9" s="107">
        <v>611429</v>
      </c>
      <c r="M9" s="107">
        <v>940834</v>
      </c>
      <c r="N9" s="107">
        <v>1068900</v>
      </c>
      <c r="O9" s="107">
        <v>1290849</v>
      </c>
      <c r="P9" s="108">
        <v>370820</v>
      </c>
      <c r="Q9" s="109">
        <f>SUM(K9:P9)</f>
        <v>4826592</v>
      </c>
      <c r="R9" s="110">
        <f>J9+Q9</f>
        <v>11132007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I10">IF(D8=0,,D9/D8*1000)</f>
        <v>48534.587481019065</v>
      </c>
      <c r="E10" s="56">
        <f t="shared" si="2"/>
        <v>33326.1098697247</v>
      </c>
      <c r="F10" s="56">
        <f t="shared" si="2"/>
        <v>28093.973263204032</v>
      </c>
      <c r="G10" s="56">
        <f t="shared" si="2"/>
        <v>33127.80742838471</v>
      </c>
      <c r="H10" s="56">
        <f t="shared" si="2"/>
        <v>34442.19879585488</v>
      </c>
      <c r="I10" s="57">
        <f t="shared" si="2"/>
        <v>34018.36701076214</v>
      </c>
      <c r="J10" s="58">
        <f>(J9/J8)*1000</f>
        <v>34010.52342013851</v>
      </c>
      <c r="K10" s="57">
        <f aca="true" t="shared" si="3" ref="K10:Q10">IF(K8=0,,K9/K8*1000)</f>
        <v>32399.451826252756</v>
      </c>
      <c r="L10" s="56">
        <f t="shared" si="3"/>
        <v>30941.197307828552</v>
      </c>
      <c r="M10" s="56">
        <f t="shared" si="3"/>
        <v>35552.80958319162</v>
      </c>
      <c r="N10" s="56">
        <f t="shared" si="3"/>
        <v>37540.82815298704</v>
      </c>
      <c r="O10" s="56">
        <f t="shared" si="3"/>
        <v>37949.404674408346</v>
      </c>
      <c r="P10" s="57">
        <f t="shared" si="3"/>
        <v>31417.43624502245</v>
      </c>
      <c r="Q10" s="58">
        <f t="shared" si="3"/>
        <v>35154.13188830136</v>
      </c>
      <c r="R10" s="59">
        <f>(R9/R8)*1000</f>
        <v>34497.099419264065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>
        <v>5784</v>
      </c>
      <c r="E11" s="67">
        <v>10387</v>
      </c>
      <c r="F11" s="67">
        <v>27780</v>
      </c>
      <c r="G11" s="67">
        <v>13567</v>
      </c>
      <c r="H11" s="67">
        <v>22766</v>
      </c>
      <c r="I11" s="68">
        <v>32422</v>
      </c>
      <c r="J11" s="109">
        <f>SUM(D11:I11)</f>
        <v>112706</v>
      </c>
      <c r="K11" s="68"/>
      <c r="L11" s="67">
        <v>23988</v>
      </c>
      <c r="M11" s="67">
        <v>25954</v>
      </c>
      <c r="N11" s="67">
        <v>11818</v>
      </c>
      <c r="O11" s="67">
        <v>25300</v>
      </c>
      <c r="P11" s="68">
        <v>23740</v>
      </c>
      <c r="Q11" s="109">
        <f>SUM(K11:P11)</f>
        <v>110800</v>
      </c>
      <c r="R11" s="110">
        <f>J11+Q11</f>
        <v>223506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66">
        <v>266722</v>
      </c>
      <c r="E12" s="107">
        <v>428072</v>
      </c>
      <c r="F12" s="107">
        <v>798006</v>
      </c>
      <c r="G12" s="67">
        <v>466032</v>
      </c>
      <c r="H12" s="107">
        <v>771806</v>
      </c>
      <c r="I12" s="108">
        <v>1105667</v>
      </c>
      <c r="J12" s="109">
        <f>SUM(D12:I12)</f>
        <v>3836305</v>
      </c>
      <c r="K12" s="108"/>
      <c r="L12" s="107">
        <v>855981</v>
      </c>
      <c r="M12" s="107">
        <v>883484</v>
      </c>
      <c r="N12" s="107">
        <v>419983</v>
      </c>
      <c r="O12" s="107">
        <v>959262</v>
      </c>
      <c r="P12" s="108">
        <v>852137</v>
      </c>
      <c r="Q12" s="109">
        <f>SUM(K12:P12)</f>
        <v>3970847</v>
      </c>
      <c r="R12" s="110">
        <f>J12+Q12</f>
        <v>7807152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I13">IF(D11=0,,D12/D11*1000)</f>
        <v>46113.76210235131</v>
      </c>
      <c r="E13" s="56">
        <f t="shared" si="4"/>
        <v>41212.284586502356</v>
      </c>
      <c r="F13" s="56">
        <f t="shared" si="4"/>
        <v>28725.917926565875</v>
      </c>
      <c r="G13" s="56">
        <f t="shared" si="4"/>
        <v>34350.409080857964</v>
      </c>
      <c r="H13" s="56">
        <f t="shared" si="4"/>
        <v>33901.69551084952</v>
      </c>
      <c r="I13" s="57">
        <f t="shared" si="4"/>
        <v>34102.36876195176</v>
      </c>
      <c r="J13" s="58">
        <f>(J12/J11)*1000</f>
        <v>34038.16123365216</v>
      </c>
      <c r="K13" s="57">
        <f aca="true" t="shared" si="5" ref="K13:Q13">IF(K11=0,,K12/K11*1000)</f>
        <v>0</v>
      </c>
      <c r="L13" s="56">
        <f t="shared" si="5"/>
        <v>35683.716858429216</v>
      </c>
      <c r="M13" s="56">
        <f t="shared" si="5"/>
        <v>34040.37913231101</v>
      </c>
      <c r="N13" s="56">
        <f t="shared" si="5"/>
        <v>35537.56980876628</v>
      </c>
      <c r="O13" s="56">
        <f t="shared" si="5"/>
        <v>37915.49407114624</v>
      </c>
      <c r="P13" s="57">
        <f t="shared" si="5"/>
        <v>35894.566133108674</v>
      </c>
      <c r="Q13" s="58">
        <f t="shared" si="5"/>
        <v>35837.969314079426</v>
      </c>
      <c r="R13" s="59">
        <f>(R12/R11)*1000</f>
        <v>34930.39113043945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109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/>
      <c r="E15" s="50"/>
      <c r="F15" s="50"/>
      <c r="G15" s="50"/>
      <c r="H15" s="50"/>
      <c r="I15" s="108"/>
      <c r="J15" s="109">
        <f>SUM(D15:I15)</f>
        <v>0</v>
      </c>
      <c r="K15" s="51"/>
      <c r="L15" s="107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>
        <v>19149</v>
      </c>
      <c r="E17" s="67">
        <v>15699</v>
      </c>
      <c r="F17" s="67">
        <v>45669</v>
      </c>
      <c r="G17" s="67">
        <v>10904</v>
      </c>
      <c r="H17" s="67">
        <v>1025</v>
      </c>
      <c r="I17" s="68">
        <v>10418</v>
      </c>
      <c r="J17" s="109">
        <f>SUM(D17:I17)</f>
        <v>102864</v>
      </c>
      <c r="K17" s="68">
        <v>21756</v>
      </c>
      <c r="L17" s="67">
        <v>25439</v>
      </c>
      <c r="M17" s="67">
        <v>8519</v>
      </c>
      <c r="N17" s="67">
        <v>53782</v>
      </c>
      <c r="O17" s="67">
        <v>35376</v>
      </c>
      <c r="P17" s="68">
        <v>36550</v>
      </c>
      <c r="Q17" s="109">
        <f>SUM(K17:P17)</f>
        <v>181422</v>
      </c>
      <c r="R17" s="110">
        <f>J17+Q17</f>
        <v>284286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>
        <v>901665</v>
      </c>
      <c r="E18" s="67">
        <v>702144</v>
      </c>
      <c r="F18" s="67">
        <v>1296014</v>
      </c>
      <c r="G18" s="67">
        <v>382116</v>
      </c>
      <c r="H18" s="67">
        <v>34341</v>
      </c>
      <c r="I18" s="68">
        <v>362773</v>
      </c>
      <c r="J18" s="109">
        <f>SUM(D18:I18)</f>
        <v>3679053</v>
      </c>
      <c r="K18" s="108">
        <v>688849</v>
      </c>
      <c r="L18" s="107">
        <v>804228</v>
      </c>
      <c r="M18" s="107">
        <v>307074</v>
      </c>
      <c r="N18" s="107">
        <v>2021564</v>
      </c>
      <c r="O18" s="107">
        <v>1332410</v>
      </c>
      <c r="P18" s="108">
        <v>1217794</v>
      </c>
      <c r="Q18" s="109">
        <f>SUM(K18:P18)</f>
        <v>6371919</v>
      </c>
      <c r="R18" s="110">
        <f>J18+Q18</f>
        <v>10050972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7" ref="D19:I19">IF(D17=0,,D18/D17*1000)</f>
        <v>47086.79304402319</v>
      </c>
      <c r="E19" s="56">
        <f t="shared" si="7"/>
        <v>44725.39652207147</v>
      </c>
      <c r="F19" s="56">
        <f t="shared" si="7"/>
        <v>28378.418620946373</v>
      </c>
      <c r="G19" s="56">
        <f t="shared" si="7"/>
        <v>35043.65370506236</v>
      </c>
      <c r="H19" s="56">
        <f t="shared" si="7"/>
        <v>33503.414634146335</v>
      </c>
      <c r="I19" s="57">
        <f t="shared" si="7"/>
        <v>34821.75081589556</v>
      </c>
      <c r="J19" s="58">
        <f>(J18/J17)*1000</f>
        <v>35766.18642090527</v>
      </c>
      <c r="K19" s="57">
        <f aca="true" t="shared" si="8" ref="K19:Q19">IF(K17=0,,K18/K17*1000)</f>
        <v>31662.483912483913</v>
      </c>
      <c r="L19" s="56">
        <f t="shared" si="8"/>
        <v>31613.978536892173</v>
      </c>
      <c r="M19" s="56">
        <f t="shared" si="8"/>
        <v>36045.78002112924</v>
      </c>
      <c r="N19" s="56">
        <f t="shared" si="8"/>
        <v>37588.11498270797</v>
      </c>
      <c r="O19" s="56">
        <f t="shared" si="8"/>
        <v>37664.23563998191</v>
      </c>
      <c r="P19" s="57">
        <f t="shared" si="8"/>
        <v>33318.57729138167</v>
      </c>
      <c r="Q19" s="58">
        <f t="shared" si="8"/>
        <v>35122.08552435757</v>
      </c>
      <c r="R19" s="59">
        <f>(R18/R17)*1000</f>
        <v>35355.14235664085</v>
      </c>
      <c r="S19" s="60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66">
        <v>80401</v>
      </c>
      <c r="E20" s="67">
        <v>148499</v>
      </c>
      <c r="F20" s="67">
        <v>143900</v>
      </c>
      <c r="G20" s="67">
        <v>161736</v>
      </c>
      <c r="H20" s="120">
        <v>115222</v>
      </c>
      <c r="I20" s="68">
        <v>167171</v>
      </c>
      <c r="J20" s="109">
        <f>SUM(D20:I20)</f>
        <v>816929</v>
      </c>
      <c r="K20" s="68">
        <v>41024</v>
      </c>
      <c r="L20" s="67">
        <v>156269</v>
      </c>
      <c r="M20" s="67">
        <v>62019</v>
      </c>
      <c r="N20" s="67">
        <v>58291</v>
      </c>
      <c r="O20" s="67">
        <v>96271</v>
      </c>
      <c r="P20" s="68">
        <v>105097</v>
      </c>
      <c r="Q20" s="109">
        <f>SUM(K20:P20)</f>
        <v>518971</v>
      </c>
      <c r="R20" s="110">
        <f>J20+Q20</f>
        <v>1335900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>
        <v>3160048</v>
      </c>
      <c r="E21" s="67">
        <v>5432748</v>
      </c>
      <c r="F21" s="67">
        <v>4143953</v>
      </c>
      <c r="G21" s="67">
        <v>5206559</v>
      </c>
      <c r="H21" s="120">
        <v>3820647</v>
      </c>
      <c r="I21" s="68">
        <v>5747189</v>
      </c>
      <c r="J21" s="109">
        <f>SUM(D21:I21)</f>
        <v>27511144</v>
      </c>
      <c r="K21" s="108">
        <v>1275244</v>
      </c>
      <c r="L21" s="122">
        <f>5018455+1156</f>
        <v>5019611</v>
      </c>
      <c r="M21" s="107">
        <v>2256942</v>
      </c>
      <c r="N21" s="107">
        <v>2172128</v>
      </c>
      <c r="O21" s="107">
        <v>3568702</v>
      </c>
      <c r="P21" s="108">
        <v>3807714</v>
      </c>
      <c r="Q21" s="109">
        <f>SUM(K21:P21)</f>
        <v>18100341</v>
      </c>
      <c r="R21" s="110">
        <f>J21+Q21</f>
        <v>45611485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9" ref="D22:I22">IF(D20=0,,D21/D20*1000)</f>
        <v>39303.59075135881</v>
      </c>
      <c r="E22" s="56">
        <f t="shared" si="9"/>
        <v>36584.407975811286</v>
      </c>
      <c r="F22" s="56">
        <f t="shared" si="9"/>
        <v>28797.44961779013</v>
      </c>
      <c r="G22" s="56">
        <f t="shared" si="9"/>
        <v>32191.713656823467</v>
      </c>
      <c r="H22" s="121">
        <f t="shared" si="9"/>
        <v>33159.00609258649</v>
      </c>
      <c r="I22" s="57">
        <f t="shared" si="9"/>
        <v>34379.10283482183</v>
      </c>
      <c r="J22" s="58">
        <f>(J21/J20)*1000</f>
        <v>33676.29745057404</v>
      </c>
      <c r="K22" s="57">
        <f aca="true" t="shared" si="10" ref="K22:Q22">IF(K20=0,,K21/K20*1000)</f>
        <v>31085.315912636506</v>
      </c>
      <c r="L22" s="121">
        <f t="shared" si="10"/>
        <v>32121.604412903387</v>
      </c>
      <c r="M22" s="56">
        <f t="shared" si="10"/>
        <v>36391.138199584</v>
      </c>
      <c r="N22" s="56">
        <f t="shared" si="10"/>
        <v>37263.52267073819</v>
      </c>
      <c r="O22" s="56">
        <f t="shared" si="10"/>
        <v>37069.33552160048</v>
      </c>
      <c r="P22" s="57">
        <f t="shared" si="10"/>
        <v>36230.47280131688</v>
      </c>
      <c r="Q22" s="58">
        <f t="shared" si="10"/>
        <v>34877.365016542346</v>
      </c>
      <c r="R22" s="59">
        <f>(R21/R20)*1000</f>
        <v>34142.88868927315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>
        <v>53175</v>
      </c>
      <c r="E23" s="67">
        <v>21990</v>
      </c>
      <c r="F23" s="67">
        <v>84362</v>
      </c>
      <c r="G23" s="67">
        <v>63974</v>
      </c>
      <c r="H23" s="67">
        <v>51101</v>
      </c>
      <c r="I23" s="68">
        <v>42144</v>
      </c>
      <c r="J23" s="109">
        <f>SUM(D23:I23)</f>
        <v>316746</v>
      </c>
      <c r="K23" s="68">
        <v>33693</v>
      </c>
      <c r="L23" s="67">
        <v>26174</v>
      </c>
      <c r="M23" s="67">
        <v>28914</v>
      </c>
      <c r="N23" s="67">
        <v>79134</v>
      </c>
      <c r="O23" s="67">
        <v>31295</v>
      </c>
      <c r="P23" s="68">
        <v>31061</v>
      </c>
      <c r="Q23" s="109">
        <f>SUM(K23:P23)</f>
        <v>230271</v>
      </c>
      <c r="R23" s="110">
        <f>J23+Q23</f>
        <v>547017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>
        <v>2267186</v>
      </c>
      <c r="E24" s="67">
        <v>876253</v>
      </c>
      <c r="F24" s="67">
        <v>2516959</v>
      </c>
      <c r="G24" s="67">
        <v>2069158</v>
      </c>
      <c r="H24" s="67">
        <v>1745265</v>
      </c>
      <c r="I24" s="68">
        <v>1448302</v>
      </c>
      <c r="J24" s="109">
        <f>SUM(D24:I24)</f>
        <v>10923123</v>
      </c>
      <c r="K24" s="108">
        <v>1089024</v>
      </c>
      <c r="L24" s="107">
        <v>924884</v>
      </c>
      <c r="M24" s="107">
        <v>1020208</v>
      </c>
      <c r="N24" s="107">
        <v>2892432</v>
      </c>
      <c r="O24" s="107">
        <v>1185034</v>
      </c>
      <c r="P24" s="108">
        <v>1177691</v>
      </c>
      <c r="Q24" s="109">
        <f>SUM(K24:P24)</f>
        <v>8289273</v>
      </c>
      <c r="R24" s="110">
        <f>J24+Q24</f>
        <v>19212396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1" ref="D25:I25">IF(D23=0,,D24/D23*1000)</f>
        <v>42636.31405735778</v>
      </c>
      <c r="E25" s="56">
        <f t="shared" si="11"/>
        <v>39847.79445202365</v>
      </c>
      <c r="F25" s="56">
        <f t="shared" si="11"/>
        <v>29835.22201939262</v>
      </c>
      <c r="G25" s="56">
        <f t="shared" si="11"/>
        <v>32343.73339169037</v>
      </c>
      <c r="H25" s="56">
        <f t="shared" si="11"/>
        <v>34153.24553335551</v>
      </c>
      <c r="I25" s="57">
        <f t="shared" si="11"/>
        <v>34365.55618830676</v>
      </c>
      <c r="J25" s="58">
        <f>(J24/J23)*1000</f>
        <v>34485.43312307022</v>
      </c>
      <c r="K25" s="57">
        <f aca="true" t="shared" si="12" ref="K25:Q25">IF(K23=0,,K24/K23*1000)</f>
        <v>32321.96598700027</v>
      </c>
      <c r="L25" s="56">
        <f t="shared" si="12"/>
        <v>35335.98227248414</v>
      </c>
      <c r="M25" s="56">
        <f t="shared" si="12"/>
        <v>35284.22217610846</v>
      </c>
      <c r="N25" s="56">
        <f t="shared" si="12"/>
        <v>36551.06528167412</v>
      </c>
      <c r="O25" s="56">
        <f t="shared" si="12"/>
        <v>37866.560153379134</v>
      </c>
      <c r="P25" s="57">
        <f t="shared" si="12"/>
        <v>37915.424487299184</v>
      </c>
      <c r="Q25" s="58">
        <f t="shared" si="12"/>
        <v>35997.90247143583</v>
      </c>
      <c r="R25" s="59">
        <f>(R24/R23)*1000</f>
        <v>35122.1186910096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>
        <v>16309</v>
      </c>
      <c r="E26" s="67">
        <v>32438</v>
      </c>
      <c r="F26" s="67">
        <v>27928</v>
      </c>
      <c r="G26" s="67">
        <v>16037</v>
      </c>
      <c r="H26" s="67">
        <v>12096</v>
      </c>
      <c r="I26" s="68">
        <v>21889</v>
      </c>
      <c r="J26" s="109">
        <f>SUM(D26:I26)</f>
        <v>126697</v>
      </c>
      <c r="K26" s="68">
        <v>16269</v>
      </c>
      <c r="L26" s="67">
        <v>35096</v>
      </c>
      <c r="M26" s="67">
        <v>34145</v>
      </c>
      <c r="N26" s="67">
        <v>42736</v>
      </c>
      <c r="O26" s="67">
        <v>12099</v>
      </c>
      <c r="P26" s="68">
        <v>44313</v>
      </c>
      <c r="Q26" s="109">
        <f>SUM(K26:P26)</f>
        <v>184658</v>
      </c>
      <c r="R26" s="110">
        <f>J26+Q26</f>
        <v>311355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>
        <v>728209</v>
      </c>
      <c r="E27" s="67">
        <v>1050153</v>
      </c>
      <c r="F27" s="67">
        <v>845981</v>
      </c>
      <c r="G27" s="67">
        <v>550720</v>
      </c>
      <c r="H27" s="67">
        <v>428607</v>
      </c>
      <c r="I27" s="68">
        <v>763841</v>
      </c>
      <c r="J27" s="109">
        <f>SUM(D27:I27)</f>
        <v>4367511</v>
      </c>
      <c r="K27" s="108">
        <v>540706</v>
      </c>
      <c r="L27" s="107">
        <v>1098875</v>
      </c>
      <c r="M27" s="107">
        <v>1201293</v>
      </c>
      <c r="N27" s="107">
        <v>1600417</v>
      </c>
      <c r="O27" s="107">
        <v>446608</v>
      </c>
      <c r="P27" s="108">
        <v>1648158</v>
      </c>
      <c r="Q27" s="109">
        <f>SUM(K27:P27)</f>
        <v>6536057</v>
      </c>
      <c r="R27" s="110">
        <f>J27+Q27</f>
        <v>10903568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3" ref="D28:I28">IF(D26=0,,D27/D26*1000)</f>
        <v>44650.74498743025</v>
      </c>
      <c r="E28" s="56">
        <f t="shared" si="13"/>
        <v>32374.15993587767</v>
      </c>
      <c r="F28" s="56">
        <f t="shared" si="13"/>
        <v>30291.49957032369</v>
      </c>
      <c r="G28" s="56">
        <f t="shared" si="13"/>
        <v>34340.587391656794</v>
      </c>
      <c r="H28" s="56">
        <f t="shared" si="13"/>
        <v>35433.779761904756</v>
      </c>
      <c r="I28" s="57">
        <f t="shared" si="13"/>
        <v>34896.112202476135</v>
      </c>
      <c r="J28" s="58">
        <f>(J27/J26)*1000</f>
        <v>34472.0948404461</v>
      </c>
      <c r="K28" s="57">
        <f aca="true" t="shared" si="14" ref="K28:Q28">IF(K26=0,,K27/K26*1000)</f>
        <v>33235.355584239966</v>
      </c>
      <c r="L28" s="56">
        <f t="shared" si="14"/>
        <v>31310.548210622295</v>
      </c>
      <c r="M28" s="56">
        <f t="shared" si="14"/>
        <v>35182.10572558208</v>
      </c>
      <c r="N28" s="56">
        <f t="shared" si="14"/>
        <v>37448.91894421565</v>
      </c>
      <c r="O28" s="56">
        <f t="shared" si="14"/>
        <v>36912.802710967844</v>
      </c>
      <c r="P28" s="57">
        <f t="shared" si="14"/>
        <v>37193.55493873129</v>
      </c>
      <c r="Q28" s="58">
        <f t="shared" si="14"/>
        <v>35395.4716286324</v>
      </c>
      <c r="R28" s="59">
        <f>(R27/R26)*1000</f>
        <v>35019.72989031812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>
        <v>717</v>
      </c>
      <c r="E29" s="67">
        <v>590</v>
      </c>
      <c r="F29" s="67">
        <v>522</v>
      </c>
      <c r="G29" s="67">
        <v>609</v>
      </c>
      <c r="H29" s="67">
        <v>677</v>
      </c>
      <c r="I29" s="68">
        <v>1279</v>
      </c>
      <c r="J29" s="109">
        <f>SUM(D29:I29)</f>
        <v>4394</v>
      </c>
      <c r="K29" s="68">
        <v>2142</v>
      </c>
      <c r="L29" s="67">
        <v>2573</v>
      </c>
      <c r="M29" s="67">
        <v>1891</v>
      </c>
      <c r="N29" s="67">
        <v>607</v>
      </c>
      <c r="O29" s="67">
        <v>408</v>
      </c>
      <c r="P29" s="68">
        <v>771</v>
      </c>
      <c r="Q29" s="109">
        <f>SUM(K29:P29)</f>
        <v>8392</v>
      </c>
      <c r="R29" s="110">
        <f>J29+Q29</f>
        <v>12786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>
        <v>142855</v>
      </c>
      <c r="E30" s="67">
        <v>113777</v>
      </c>
      <c r="F30" s="67">
        <v>101195</v>
      </c>
      <c r="G30" s="67">
        <v>117053</v>
      </c>
      <c r="H30" s="67">
        <v>129970</v>
      </c>
      <c r="I30" s="68">
        <v>246069</v>
      </c>
      <c r="J30" s="109">
        <f>SUM(D30:I30)</f>
        <v>850919</v>
      </c>
      <c r="K30" s="108">
        <v>406309</v>
      </c>
      <c r="L30" s="107">
        <v>475751</v>
      </c>
      <c r="M30" s="107">
        <v>357759</v>
      </c>
      <c r="N30" s="107">
        <v>111724</v>
      </c>
      <c r="O30" s="107">
        <v>78853</v>
      </c>
      <c r="P30" s="108">
        <v>145980</v>
      </c>
      <c r="Q30" s="109">
        <f>SUM(K30:P30)</f>
        <v>1576376</v>
      </c>
      <c r="R30" s="110">
        <f>J30+Q30</f>
        <v>2427295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5" ref="D31:I31">IF(D29=0,,D30/D29*1000)</f>
        <v>199239.88842398886</v>
      </c>
      <c r="E31" s="56">
        <f t="shared" si="15"/>
        <v>192842.37288135593</v>
      </c>
      <c r="F31" s="56">
        <f t="shared" si="15"/>
        <v>193860.153256705</v>
      </c>
      <c r="G31" s="56">
        <f t="shared" si="15"/>
        <v>192205.25451559934</v>
      </c>
      <c r="H31" s="56">
        <f t="shared" si="15"/>
        <v>191979.32053175775</v>
      </c>
      <c r="I31" s="57">
        <f t="shared" si="15"/>
        <v>192391.71227521502</v>
      </c>
      <c r="J31" s="58">
        <f>(J30/J29)*1000</f>
        <v>193654.75648611743</v>
      </c>
      <c r="K31" s="57">
        <f aca="true" t="shared" si="16" ref="K31:Q31">IF(K29=0,,K30/K29*1000)</f>
        <v>189686.74136321194</v>
      </c>
      <c r="L31" s="56">
        <f t="shared" si="16"/>
        <v>184901.28254955306</v>
      </c>
      <c r="M31" s="56">
        <f t="shared" si="16"/>
        <v>189190.37546271816</v>
      </c>
      <c r="N31" s="56">
        <f t="shared" si="16"/>
        <v>184059.30807248765</v>
      </c>
      <c r="O31" s="56">
        <f t="shared" si="16"/>
        <v>193267.15686274512</v>
      </c>
      <c r="P31" s="57">
        <f t="shared" si="16"/>
        <v>189338.5214007782</v>
      </c>
      <c r="Q31" s="58">
        <f t="shared" si="16"/>
        <v>187842.70734032412</v>
      </c>
      <c r="R31" s="59">
        <f>(R30/R29)*1000</f>
        <v>189840.0594400125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>IF(D32=0,,D33/D32*1000)</f>
        <v>0</v>
      </c>
      <c r="E34" s="56">
        <f>IF(E32=0,,E33/E32*1000)</f>
        <v>0</v>
      </c>
      <c r="F34" s="56">
        <f>IF(F32=0,,F33/F32*1000)</f>
        <v>0</v>
      </c>
      <c r="G34" s="56">
        <f aca="true" t="shared" si="17" ref="G34:R34">IF(G32=0,,G33/G32*1000)</f>
        <v>0</v>
      </c>
      <c r="H34" s="56">
        <f t="shared" si="17"/>
        <v>0</v>
      </c>
      <c r="I34" s="57">
        <f t="shared" si="17"/>
        <v>0</v>
      </c>
      <c r="J34" s="58">
        <f t="shared" si="17"/>
        <v>0</v>
      </c>
      <c r="K34" s="57">
        <f t="shared" si="17"/>
        <v>0</v>
      </c>
      <c r="L34" s="56">
        <f t="shared" si="17"/>
        <v>0</v>
      </c>
      <c r="M34" s="56">
        <f t="shared" si="17"/>
        <v>0</v>
      </c>
      <c r="N34" s="56">
        <f t="shared" si="17"/>
        <v>0</v>
      </c>
      <c r="O34" s="56">
        <f t="shared" si="17"/>
        <v>0</v>
      </c>
      <c r="P34" s="57">
        <f t="shared" si="17"/>
        <v>0</v>
      </c>
      <c r="Q34" s="58">
        <f t="shared" si="17"/>
        <v>0</v>
      </c>
      <c r="R34" s="59">
        <f t="shared" si="17"/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>
        <v>9847</v>
      </c>
      <c r="J35" s="109">
        <f>SUM(D35:I35)</f>
        <v>9847</v>
      </c>
      <c r="K35" s="68"/>
      <c r="L35" s="67"/>
      <c r="M35" s="67"/>
      <c r="N35" s="67">
        <v>8630</v>
      </c>
      <c r="O35" s="67">
        <v>10192</v>
      </c>
      <c r="P35" s="68"/>
      <c r="Q35" s="109">
        <f>SUM(K35:P35)</f>
        <v>18822</v>
      </c>
      <c r="R35" s="110">
        <f>J35+Q35</f>
        <v>28669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/>
      <c r="E36" s="67"/>
      <c r="F36" s="107"/>
      <c r="G36" s="50"/>
      <c r="H36" s="50"/>
      <c r="I36" s="108">
        <v>356670</v>
      </c>
      <c r="J36" s="109">
        <f>SUM(D36:I36)</f>
        <v>356670</v>
      </c>
      <c r="K36" s="108"/>
      <c r="L36" s="107"/>
      <c r="M36" s="107"/>
      <c r="N36" s="107">
        <v>330965</v>
      </c>
      <c r="O36" s="107">
        <v>389161</v>
      </c>
      <c r="P36" s="108"/>
      <c r="Q36" s="109">
        <f>SUM(K36:P36)</f>
        <v>720126</v>
      </c>
      <c r="R36" s="110">
        <f>J36+Q36</f>
        <v>1076796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8" ref="D37:J37">IF(D35=0,,D36/D35*1000)</f>
        <v>0</v>
      </c>
      <c r="E37" s="56">
        <f t="shared" si="18"/>
        <v>0</v>
      </c>
      <c r="F37" s="56">
        <f t="shared" si="18"/>
        <v>0</v>
      </c>
      <c r="G37" s="56">
        <f t="shared" si="18"/>
        <v>0</v>
      </c>
      <c r="H37" s="56">
        <f t="shared" si="18"/>
        <v>0</v>
      </c>
      <c r="I37" s="57">
        <f t="shared" si="18"/>
        <v>36221.18411698995</v>
      </c>
      <c r="J37" s="58">
        <f t="shared" si="18"/>
        <v>36221.18411698995</v>
      </c>
      <c r="K37" s="57">
        <f aca="true" t="shared" si="19" ref="K37:R37">IF(K35=0,,K36/K35*1000)</f>
        <v>0</v>
      </c>
      <c r="L37" s="56">
        <f t="shared" si="19"/>
        <v>0</v>
      </c>
      <c r="M37" s="56">
        <f t="shared" si="19"/>
        <v>0</v>
      </c>
      <c r="N37" s="56">
        <f t="shared" si="19"/>
        <v>38350.521436848205</v>
      </c>
      <c r="O37" s="56">
        <f t="shared" si="19"/>
        <v>38182.98665620094</v>
      </c>
      <c r="P37" s="57">
        <f t="shared" si="19"/>
        <v>0</v>
      </c>
      <c r="Q37" s="58">
        <f t="shared" si="19"/>
        <v>38259.80235894166</v>
      </c>
      <c r="R37" s="59">
        <f t="shared" si="19"/>
        <v>37559.593986535976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>
        <f>66+5201</f>
        <v>5267</v>
      </c>
      <c r="E38" s="67">
        <f>39+4+1</f>
        <v>44</v>
      </c>
      <c r="F38" s="67">
        <f>78</f>
        <v>78</v>
      </c>
      <c r="G38" s="67">
        <f>39+4+1</f>
        <v>44</v>
      </c>
      <c r="H38" s="67">
        <v>173</v>
      </c>
      <c r="I38" s="68">
        <f>157+2</f>
        <v>159</v>
      </c>
      <c r="J38" s="109">
        <f>SUM(D38:I38)</f>
        <v>5765</v>
      </c>
      <c r="K38" s="68">
        <f>173+3+1</f>
        <v>177</v>
      </c>
      <c r="L38" s="67">
        <f>132+1</f>
        <v>133</v>
      </c>
      <c r="M38" s="67">
        <f>104+2</f>
        <v>106</v>
      </c>
      <c r="N38" s="67">
        <f>53+3</f>
        <v>56</v>
      </c>
      <c r="O38" s="67">
        <v>29</v>
      </c>
      <c r="P38" s="68">
        <f>78+6</f>
        <v>84</v>
      </c>
      <c r="Q38" s="109">
        <f>SUM(K38:P38)</f>
        <v>585</v>
      </c>
      <c r="R38" s="110">
        <f>J38+Q38</f>
        <v>6350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>
        <f>25028+1698+243999+9201+330</f>
        <v>280256</v>
      </c>
      <c r="E39" s="67">
        <f>15111+2076+41702+1240</f>
        <v>60129</v>
      </c>
      <c r="F39" s="67">
        <f>30186+11023+637</f>
        <v>41846</v>
      </c>
      <c r="G39" s="67">
        <f>15050+2122+48610+1244</f>
        <v>67026</v>
      </c>
      <c r="H39" s="67">
        <f>65728+4022</f>
        <v>69750</v>
      </c>
      <c r="I39" s="68">
        <f>59865+672+26139+284</f>
        <v>86960</v>
      </c>
      <c r="J39" s="109">
        <f>SUM(D39:I39)</f>
        <v>605967</v>
      </c>
      <c r="K39" s="108">
        <f>63366+42224+1784</f>
        <v>107374</v>
      </c>
      <c r="L39" s="107">
        <f>47136+1968+12334+891</f>
        <v>62329</v>
      </c>
      <c r="M39" s="107">
        <f>30204+31127</f>
        <v>61331</v>
      </c>
      <c r="N39" s="107">
        <f>19357+3899+31994+2354</f>
        <v>57604</v>
      </c>
      <c r="O39" s="107">
        <f>9030+3851+4692</f>
        <v>17573</v>
      </c>
      <c r="P39" s="108">
        <f>25390+1945+62137</f>
        <v>89472</v>
      </c>
      <c r="Q39" s="109">
        <f>SUM(K39:P39)</f>
        <v>395683</v>
      </c>
      <c r="R39" s="110">
        <f>J39+Q39</f>
        <v>1001650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20" ref="D40:I40">IF(D38=0,,D39/D38*1000)</f>
        <v>53209.79684830074</v>
      </c>
      <c r="E40" s="56">
        <f t="shared" si="20"/>
        <v>1366568.1818181816</v>
      </c>
      <c r="F40" s="56">
        <f t="shared" si="20"/>
        <v>536487.1794871795</v>
      </c>
      <c r="G40" s="56">
        <f t="shared" si="20"/>
        <v>1523318.1818181816</v>
      </c>
      <c r="H40" s="56">
        <f t="shared" si="20"/>
        <v>403179.19075144513</v>
      </c>
      <c r="I40" s="57">
        <f t="shared" si="20"/>
        <v>546918.2389937107</v>
      </c>
      <c r="J40" s="58">
        <f>(J39/J38)*1000</f>
        <v>105111.36166522116</v>
      </c>
      <c r="K40" s="57">
        <f aca="true" t="shared" si="21" ref="K40:Q40">IF(K38=0,,K39/K38*1000)</f>
        <v>606632.768361582</v>
      </c>
      <c r="L40" s="56">
        <f t="shared" si="21"/>
        <v>468639.0977443609</v>
      </c>
      <c r="M40" s="56">
        <f t="shared" si="21"/>
        <v>578594.3396226416</v>
      </c>
      <c r="N40" s="56">
        <f t="shared" si="21"/>
        <v>1028642.8571428572</v>
      </c>
      <c r="O40" s="56">
        <f t="shared" si="21"/>
        <v>605965.5172413792</v>
      </c>
      <c r="P40" s="57">
        <f t="shared" si="21"/>
        <v>1065142.857142857</v>
      </c>
      <c r="Q40" s="58">
        <f t="shared" si="21"/>
        <v>676381.1965811966</v>
      </c>
      <c r="R40" s="59">
        <f>(R39/R38)*1000</f>
        <v>157740.15748031496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6">
        <f>D5+D8+D11+D14+D17+D20+D23+D26+D29+D32+D35+D38</f>
        <v>216077</v>
      </c>
      <c r="E41" s="107">
        <f aca="true" t="shared" si="22" ref="E41:I42">E5+E8+E11+E14+E17+E20+E23+E26+E29+E32+E35+E38</f>
        <v>321424</v>
      </c>
      <c r="F41" s="107">
        <f t="shared" si="22"/>
        <v>374535</v>
      </c>
      <c r="G41" s="107">
        <f t="shared" si="22"/>
        <v>390557</v>
      </c>
      <c r="H41" s="122">
        <f t="shared" si="22"/>
        <v>333750</v>
      </c>
      <c r="I41" s="108">
        <f t="shared" si="22"/>
        <v>453222</v>
      </c>
      <c r="J41" s="109">
        <f>SUM(D41:I41)</f>
        <v>2089565</v>
      </c>
      <c r="K41" s="108">
        <f aca="true" t="shared" si="23" ref="K41:P42">K5+K8+K11+K14+K17+K20+K23+K26+K29+K32+K35+K38</f>
        <v>171779</v>
      </c>
      <c r="L41" s="107">
        <f t="shared" si="23"/>
        <v>374273</v>
      </c>
      <c r="M41" s="107">
        <f t="shared" si="23"/>
        <v>236150</v>
      </c>
      <c r="N41" s="107">
        <f t="shared" si="23"/>
        <v>360663</v>
      </c>
      <c r="O41" s="107">
        <f t="shared" si="23"/>
        <v>295462</v>
      </c>
      <c r="P41" s="108">
        <f t="shared" si="23"/>
        <v>309564</v>
      </c>
      <c r="Q41" s="109">
        <f>SUM(K41:P41)</f>
        <v>1747891</v>
      </c>
      <c r="R41" s="110">
        <f>J41+Q41</f>
        <v>3837456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66">
        <f>D6+D9+D12+D15+D18+D21+D24+D27+D30+D33+D36+D39</f>
        <v>9388359</v>
      </c>
      <c r="E42" s="107">
        <f t="shared" si="22"/>
        <v>12200649</v>
      </c>
      <c r="F42" s="107">
        <f t="shared" si="22"/>
        <v>11009501</v>
      </c>
      <c r="G42" s="67">
        <f t="shared" si="22"/>
        <v>12855357</v>
      </c>
      <c r="H42" s="120">
        <f t="shared" si="22"/>
        <v>11531116</v>
      </c>
      <c r="I42" s="108">
        <f>I6+I9+I12+I15+I18+I21+I24+I27+I30+I33+I36+I39</f>
        <v>15799853</v>
      </c>
      <c r="J42" s="109">
        <f>SUM(D42:I42)</f>
        <v>72784835</v>
      </c>
      <c r="K42" s="108">
        <f t="shared" si="23"/>
        <v>5917446</v>
      </c>
      <c r="L42" s="122">
        <f t="shared" si="23"/>
        <v>12606006</v>
      </c>
      <c r="M42" s="107">
        <f t="shared" si="23"/>
        <v>8684233</v>
      </c>
      <c r="N42" s="107">
        <f t="shared" si="23"/>
        <v>13518603</v>
      </c>
      <c r="O42" s="107">
        <f t="shared" si="23"/>
        <v>11190406</v>
      </c>
      <c r="P42" s="108">
        <f t="shared" si="23"/>
        <v>11308464</v>
      </c>
      <c r="Q42" s="109">
        <f>SUM(K42:P42)</f>
        <v>63225158</v>
      </c>
      <c r="R42" s="110">
        <f>J42+Q42</f>
        <v>136009993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4" ref="D43:I43">IF(D41=0,,D42/D41*1000)</f>
        <v>43449.13618756276</v>
      </c>
      <c r="E43" s="56">
        <f t="shared" si="24"/>
        <v>37958.11451540644</v>
      </c>
      <c r="F43" s="56">
        <f t="shared" si="24"/>
        <v>29395.119281242074</v>
      </c>
      <c r="G43" s="56">
        <f t="shared" si="24"/>
        <v>32915.44384046375</v>
      </c>
      <c r="H43" s="121">
        <f t="shared" si="24"/>
        <v>34550.160299625466</v>
      </c>
      <c r="I43" s="57">
        <f t="shared" si="24"/>
        <v>34861.17840704997</v>
      </c>
      <c r="J43" s="58">
        <f>(J42/J41)*1000</f>
        <v>34832.529737050536</v>
      </c>
      <c r="K43" s="57">
        <f aca="true" t="shared" si="25" ref="K43:Q43">IF(K41=0,,K42/K41*1000)</f>
        <v>34448.01751087153</v>
      </c>
      <c r="L43" s="121">
        <f t="shared" si="25"/>
        <v>33681.31283848955</v>
      </c>
      <c r="M43" s="56">
        <f t="shared" si="25"/>
        <v>36774.22401016303</v>
      </c>
      <c r="N43" s="56">
        <f t="shared" si="25"/>
        <v>37482.644463113764</v>
      </c>
      <c r="O43" s="56">
        <f t="shared" si="25"/>
        <v>37874.26471085961</v>
      </c>
      <c r="P43" s="57">
        <f t="shared" si="25"/>
        <v>36530.29422025817</v>
      </c>
      <c r="Q43" s="58">
        <f t="shared" si="25"/>
        <v>36172.25444836091</v>
      </c>
      <c r="R43" s="59">
        <f>(R42/R41)*1000</f>
        <v>35442.74983218049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88">
        <v>119.35</v>
      </c>
      <c r="I44" s="61">
        <v>117.32</v>
      </c>
      <c r="J44" s="62">
        <f>'総合計'!J44</f>
        <v>118.39474957733648</v>
      </c>
      <c r="K44" s="63">
        <v>111.49</v>
      </c>
      <c r="L44" s="115">
        <v>109.18</v>
      </c>
      <c r="M44" s="64">
        <v>108.74</v>
      </c>
      <c r="N44" s="64">
        <v>106.93</v>
      </c>
      <c r="O44" s="88">
        <v>106.04</v>
      </c>
      <c r="P44" s="89">
        <v>108.97</v>
      </c>
      <c r="Q44" s="90">
        <f>'総合計'!Q44</f>
        <v>108.31690670509961</v>
      </c>
      <c r="R44" s="85">
        <f>'総合計'!R44</f>
        <v>113.49455375419555</v>
      </c>
      <c r="S44" s="45"/>
    </row>
    <row r="45" ht="15.75" customHeight="1">
      <c r="A45" s="117" t="s">
        <v>77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5" r:id="rId1"/>
  <headerFooter alignWithMargins="0">
    <oddFooter>&amp;C&amp;20-4-</oddFooter>
  </headerFooter>
  <colBreaks count="1" manualBreakCount="1">
    <brk id="18" min="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3" sqref="P33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3.7109375" style="0" customWidth="1"/>
  </cols>
  <sheetData>
    <row r="2" spans="1:16" ht="27" customHeight="1">
      <c r="A2" s="17" t="s">
        <v>55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21" t="s">
        <v>8</v>
      </c>
      <c r="B3" s="42" t="s">
        <v>10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>
        <v>2000</v>
      </c>
      <c r="E5" s="67">
        <v>1300</v>
      </c>
      <c r="F5" s="67"/>
      <c r="G5" s="67"/>
      <c r="H5" s="67"/>
      <c r="I5" s="68"/>
      <c r="J5" s="109">
        <f>SUM(D5:I5)</f>
        <v>3300</v>
      </c>
      <c r="K5" s="68"/>
      <c r="L5" s="67"/>
      <c r="M5" s="67"/>
      <c r="N5" s="67">
        <v>12142</v>
      </c>
      <c r="O5" s="67">
        <v>11022</v>
      </c>
      <c r="P5" s="68">
        <v>23792</v>
      </c>
      <c r="Q5" s="109">
        <f>SUM(K5:P5)</f>
        <v>46956</v>
      </c>
      <c r="R5" s="110">
        <f>Q5+J5</f>
        <v>50256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>
        <v>85887</v>
      </c>
      <c r="E6" s="67">
        <v>62138</v>
      </c>
      <c r="F6" s="67"/>
      <c r="G6" s="67"/>
      <c r="H6" s="67"/>
      <c r="I6" s="68"/>
      <c r="J6" s="109">
        <f>SUM(D6:I6)</f>
        <v>148025</v>
      </c>
      <c r="K6" s="68"/>
      <c r="L6" s="67"/>
      <c r="M6" s="67"/>
      <c r="N6" s="67">
        <v>458795</v>
      </c>
      <c r="O6" s="67">
        <v>405701</v>
      </c>
      <c r="P6" s="68">
        <v>932843</v>
      </c>
      <c r="Q6" s="109">
        <f>SUM(K6:P6)</f>
        <v>1797339</v>
      </c>
      <c r="R6" s="110">
        <f>Q6+J6</f>
        <v>1945364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J7">IF(D5=0,,D6/D5*1000)</f>
        <v>42943.5</v>
      </c>
      <c r="E7" s="56">
        <f t="shared" si="0"/>
        <v>47798.46153846154</v>
      </c>
      <c r="F7" s="56">
        <f t="shared" si="0"/>
        <v>0</v>
      </c>
      <c r="G7" s="56">
        <f t="shared" si="0"/>
        <v>0</v>
      </c>
      <c r="H7" s="56">
        <f t="shared" si="0"/>
        <v>0</v>
      </c>
      <c r="I7" s="57">
        <f t="shared" si="0"/>
        <v>0</v>
      </c>
      <c r="J7" s="58">
        <f t="shared" si="0"/>
        <v>44856.06060606061</v>
      </c>
      <c r="K7" s="57">
        <f aca="true" t="shared" si="1" ref="K7:R7">IF(K5=0,,K6/K5*1000)</f>
        <v>0</v>
      </c>
      <c r="L7" s="56">
        <f t="shared" si="1"/>
        <v>0</v>
      </c>
      <c r="M7" s="56">
        <f t="shared" si="1"/>
        <v>0</v>
      </c>
      <c r="N7" s="56">
        <f t="shared" si="1"/>
        <v>37785.78487893263</v>
      </c>
      <c r="O7" s="56">
        <f t="shared" si="1"/>
        <v>36808.2925058973</v>
      </c>
      <c r="P7" s="57">
        <f t="shared" si="1"/>
        <v>39208.26328177539</v>
      </c>
      <c r="Q7" s="58">
        <f t="shared" si="1"/>
        <v>38277.08918987989</v>
      </c>
      <c r="R7" s="59">
        <f t="shared" si="1"/>
        <v>38709.08946195479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49"/>
      <c r="E8" s="67"/>
      <c r="F8" s="107"/>
      <c r="G8" s="107"/>
      <c r="H8" s="107"/>
      <c r="I8" s="108"/>
      <c r="J8" s="109">
        <f>SUM(D8:I8)</f>
        <v>0</v>
      </c>
      <c r="K8" s="108">
        <v>1000</v>
      </c>
      <c r="L8" s="107">
        <v>6000</v>
      </c>
      <c r="M8" s="107">
        <v>3018</v>
      </c>
      <c r="N8" s="107">
        <v>3000</v>
      </c>
      <c r="O8" s="107"/>
      <c r="P8" s="108"/>
      <c r="Q8" s="109">
        <f>SUM(K8:P8)</f>
        <v>13018</v>
      </c>
      <c r="R8" s="110">
        <f>Q8+J8</f>
        <v>13018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49"/>
      <c r="E9" s="67"/>
      <c r="F9" s="107"/>
      <c r="G9" s="107"/>
      <c r="H9" s="107"/>
      <c r="I9" s="108"/>
      <c r="J9" s="109">
        <f>SUM(D9:I9)</f>
        <v>0</v>
      </c>
      <c r="K9" s="108">
        <v>32533</v>
      </c>
      <c r="L9" s="107">
        <v>193012</v>
      </c>
      <c r="M9" s="107">
        <v>97711</v>
      </c>
      <c r="N9" s="107">
        <v>112034</v>
      </c>
      <c r="O9" s="107"/>
      <c r="P9" s="108"/>
      <c r="Q9" s="109">
        <f>SUM(K9:P9)</f>
        <v>435290</v>
      </c>
      <c r="R9" s="110">
        <f>Q9+J9</f>
        <v>435290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J10">IF(D8=0,,D9/D8*1000)</f>
        <v>0</v>
      </c>
      <c r="E10" s="56">
        <f t="shared" si="2"/>
        <v>0</v>
      </c>
      <c r="F10" s="56">
        <f t="shared" si="2"/>
        <v>0</v>
      </c>
      <c r="G10" s="56">
        <f t="shared" si="2"/>
        <v>0</v>
      </c>
      <c r="H10" s="56">
        <f t="shared" si="2"/>
        <v>0</v>
      </c>
      <c r="I10" s="57">
        <f t="shared" si="2"/>
        <v>0</v>
      </c>
      <c r="J10" s="58">
        <f t="shared" si="2"/>
        <v>0</v>
      </c>
      <c r="K10" s="57">
        <f aca="true" t="shared" si="3" ref="K10:R10">IF(K8=0,,K9/K8*1000)</f>
        <v>32533</v>
      </c>
      <c r="L10" s="56">
        <f t="shared" si="3"/>
        <v>32168.666666666668</v>
      </c>
      <c r="M10" s="56">
        <f t="shared" si="3"/>
        <v>32376.076872100733</v>
      </c>
      <c r="N10" s="56">
        <f t="shared" si="3"/>
        <v>37344.66666666667</v>
      </c>
      <c r="O10" s="56">
        <f t="shared" si="3"/>
        <v>0</v>
      </c>
      <c r="P10" s="57">
        <f t="shared" si="3"/>
        <v>0</v>
      </c>
      <c r="Q10" s="58">
        <f t="shared" si="3"/>
        <v>33437.54801044708</v>
      </c>
      <c r="R10" s="59">
        <f t="shared" si="3"/>
        <v>33437.54801044708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Q11+J11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66"/>
      <c r="E12" s="67"/>
      <c r="F12" s="67"/>
      <c r="G12" s="67"/>
      <c r="H12" s="67"/>
      <c r="I12" s="68"/>
      <c r="J12" s="52">
        <f>SUM(D12:I12)</f>
        <v>0</v>
      </c>
      <c r="K12" s="68"/>
      <c r="L12" s="67"/>
      <c r="M12" s="67"/>
      <c r="N12" s="67"/>
      <c r="O12" s="67"/>
      <c r="P12" s="68"/>
      <c r="Q12" s="52">
        <f>SUM(K12:P12)</f>
        <v>0</v>
      </c>
      <c r="R12" s="53">
        <f>Q12+J12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J13">IF(D11=0,,D12/D11*1000)</f>
        <v>0</v>
      </c>
      <c r="E13" s="56">
        <f t="shared" si="4"/>
        <v>0</v>
      </c>
      <c r="F13" s="56">
        <f t="shared" si="4"/>
        <v>0</v>
      </c>
      <c r="G13" s="56">
        <f t="shared" si="4"/>
        <v>0</v>
      </c>
      <c r="H13" s="56">
        <f t="shared" si="4"/>
        <v>0</v>
      </c>
      <c r="I13" s="57">
        <f t="shared" si="4"/>
        <v>0</v>
      </c>
      <c r="J13" s="58">
        <f t="shared" si="4"/>
        <v>0</v>
      </c>
      <c r="K13" s="57">
        <f aca="true" t="shared" si="5" ref="K13:R13">IF(K11=0,,K12/K11*1000)</f>
        <v>0</v>
      </c>
      <c r="L13" s="56">
        <f t="shared" si="5"/>
        <v>0</v>
      </c>
      <c r="M13" s="56">
        <f t="shared" si="5"/>
        <v>0</v>
      </c>
      <c r="N13" s="56">
        <f t="shared" si="5"/>
        <v>0</v>
      </c>
      <c r="O13" s="56">
        <f t="shared" si="5"/>
        <v>0</v>
      </c>
      <c r="P13" s="57">
        <f t="shared" si="5"/>
        <v>0</v>
      </c>
      <c r="Q13" s="58">
        <f t="shared" si="5"/>
        <v>0</v>
      </c>
      <c r="R13" s="59">
        <f t="shared" si="5"/>
        <v>0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66"/>
      <c r="E15" s="67"/>
      <c r="F15" s="67"/>
      <c r="G15" s="67"/>
      <c r="H15" s="67"/>
      <c r="I15" s="68"/>
      <c r="J15" s="52">
        <f>SUM(D15:I15)</f>
        <v>0</v>
      </c>
      <c r="K15" s="68"/>
      <c r="L15" s="67"/>
      <c r="M15" s="67"/>
      <c r="N15" s="67"/>
      <c r="O15" s="67"/>
      <c r="P15" s="68"/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6" ref="D16:J16">IF(D14=0,,D15/D14*1000)</f>
        <v>0</v>
      </c>
      <c r="E16" s="56">
        <f t="shared" si="6"/>
        <v>0</v>
      </c>
      <c r="F16" s="56">
        <f t="shared" si="6"/>
        <v>0</v>
      </c>
      <c r="G16" s="56">
        <f t="shared" si="6"/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aca="true" t="shared" si="7" ref="K16:R16">IF(K14=0,,K15/K14*1000)</f>
        <v>0</v>
      </c>
      <c r="L16" s="56">
        <f t="shared" si="7"/>
        <v>0</v>
      </c>
      <c r="M16" s="56">
        <f t="shared" si="7"/>
        <v>0</v>
      </c>
      <c r="N16" s="56">
        <f t="shared" si="7"/>
        <v>0</v>
      </c>
      <c r="O16" s="56">
        <f t="shared" si="7"/>
        <v>0</v>
      </c>
      <c r="P16" s="57">
        <f t="shared" si="7"/>
        <v>0</v>
      </c>
      <c r="Q16" s="58">
        <f t="shared" si="7"/>
        <v>0</v>
      </c>
      <c r="R16" s="59">
        <f t="shared" si="7"/>
        <v>0</v>
      </c>
      <c r="S16" s="81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/>
      <c r="E17" s="67"/>
      <c r="F17" s="67"/>
      <c r="G17" s="67"/>
      <c r="H17" s="67"/>
      <c r="I17" s="68">
        <v>8554</v>
      </c>
      <c r="J17" s="109">
        <f>SUM(D17:I17)</f>
        <v>8554</v>
      </c>
      <c r="K17" s="68"/>
      <c r="L17" s="67"/>
      <c r="M17" s="67"/>
      <c r="N17" s="67"/>
      <c r="O17" s="67"/>
      <c r="P17" s="68"/>
      <c r="Q17" s="109">
        <f>SUM(K17:P17)</f>
        <v>0</v>
      </c>
      <c r="R17" s="110">
        <f>Q17+J17</f>
        <v>8554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/>
      <c r="E18" s="67"/>
      <c r="F18" s="67"/>
      <c r="G18" s="67"/>
      <c r="H18" s="67"/>
      <c r="I18" s="68">
        <v>299889</v>
      </c>
      <c r="J18" s="109">
        <f>SUM(D18:I18)</f>
        <v>299889</v>
      </c>
      <c r="K18" s="68"/>
      <c r="L18" s="67"/>
      <c r="M18" s="67"/>
      <c r="N18" s="67"/>
      <c r="O18" s="67"/>
      <c r="P18" s="68"/>
      <c r="Q18" s="109">
        <f>SUM(K18:P18)</f>
        <v>0</v>
      </c>
      <c r="R18" s="110">
        <f>Q18+J18</f>
        <v>299889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8" ref="D19:J19">IF(D17=0,,D18/D17*1000)</f>
        <v>0</v>
      </c>
      <c r="E19" s="56">
        <f t="shared" si="8"/>
        <v>0</v>
      </c>
      <c r="F19" s="56">
        <f t="shared" si="8"/>
        <v>0</v>
      </c>
      <c r="G19" s="56">
        <f t="shared" si="8"/>
        <v>0</v>
      </c>
      <c r="H19" s="56">
        <f t="shared" si="8"/>
        <v>0</v>
      </c>
      <c r="I19" s="57">
        <f t="shared" si="8"/>
        <v>35058.335281739535</v>
      </c>
      <c r="J19" s="58">
        <f t="shared" si="8"/>
        <v>35058.335281739535</v>
      </c>
      <c r="K19" s="57">
        <f aca="true" t="shared" si="9" ref="K19:R19">IF(K17=0,,K18/K17*1000)</f>
        <v>0</v>
      </c>
      <c r="L19" s="56">
        <f t="shared" si="9"/>
        <v>0</v>
      </c>
      <c r="M19" s="56">
        <f t="shared" si="9"/>
        <v>0</v>
      </c>
      <c r="N19" s="56">
        <f t="shared" si="9"/>
        <v>0</v>
      </c>
      <c r="O19" s="56">
        <f t="shared" si="9"/>
        <v>0</v>
      </c>
      <c r="P19" s="57">
        <f t="shared" si="9"/>
        <v>0</v>
      </c>
      <c r="Q19" s="58">
        <f t="shared" si="9"/>
        <v>0</v>
      </c>
      <c r="R19" s="59">
        <f t="shared" si="9"/>
        <v>35058.335281739535</v>
      </c>
      <c r="S19" s="60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66"/>
      <c r="E20" s="67"/>
      <c r="F20" s="67">
        <v>10055</v>
      </c>
      <c r="G20" s="67"/>
      <c r="H20" s="67"/>
      <c r="I20" s="68">
        <v>3000</v>
      </c>
      <c r="J20" s="109">
        <f>SUM(D20:I20)</f>
        <v>13055</v>
      </c>
      <c r="K20" s="68"/>
      <c r="L20" s="67"/>
      <c r="M20" s="67"/>
      <c r="N20" s="67"/>
      <c r="O20" s="67">
        <v>17827</v>
      </c>
      <c r="P20" s="68">
        <v>15477</v>
      </c>
      <c r="Q20" s="109">
        <f>SUM(K20:P20)</f>
        <v>33304</v>
      </c>
      <c r="R20" s="110">
        <f>Q20+J20</f>
        <v>46359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/>
      <c r="E21" s="67"/>
      <c r="F21" s="67">
        <v>315306</v>
      </c>
      <c r="G21" s="67"/>
      <c r="H21" s="67"/>
      <c r="I21" s="68">
        <v>105061</v>
      </c>
      <c r="J21" s="109">
        <f>SUM(D21:I21)</f>
        <v>420367</v>
      </c>
      <c r="K21" s="68"/>
      <c r="L21" s="67"/>
      <c r="M21" s="67"/>
      <c r="N21" s="67"/>
      <c r="O21" s="67">
        <v>655734</v>
      </c>
      <c r="P21" s="68">
        <v>579216</v>
      </c>
      <c r="Q21" s="109">
        <f>SUM(K21:P21)</f>
        <v>1234950</v>
      </c>
      <c r="R21" s="110">
        <f>Q21+J21</f>
        <v>1655317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10" ref="D22:J22">IF(D20=0,,D21/D20*1000)</f>
        <v>0</v>
      </c>
      <c r="E22" s="56">
        <f t="shared" si="10"/>
        <v>0</v>
      </c>
      <c r="F22" s="56">
        <f t="shared" si="10"/>
        <v>31358.130283441074</v>
      </c>
      <c r="G22" s="56">
        <f t="shared" si="10"/>
        <v>0</v>
      </c>
      <c r="H22" s="56">
        <f t="shared" si="10"/>
        <v>0</v>
      </c>
      <c r="I22" s="57">
        <f t="shared" si="10"/>
        <v>35020.333333333336</v>
      </c>
      <c r="J22" s="58">
        <f t="shared" si="10"/>
        <v>32199.69360398315</v>
      </c>
      <c r="K22" s="57">
        <f aca="true" t="shared" si="11" ref="K22:R22">IF(K20=0,,K21/K20*1000)</f>
        <v>0</v>
      </c>
      <c r="L22" s="56">
        <f t="shared" si="11"/>
        <v>0</v>
      </c>
      <c r="M22" s="56">
        <f t="shared" si="11"/>
        <v>0</v>
      </c>
      <c r="N22" s="56">
        <f t="shared" si="11"/>
        <v>0</v>
      </c>
      <c r="O22" s="56">
        <f t="shared" si="11"/>
        <v>36783.194031525214</v>
      </c>
      <c r="P22" s="57">
        <f t="shared" si="11"/>
        <v>37424.30703624734</v>
      </c>
      <c r="Q22" s="58">
        <f t="shared" si="11"/>
        <v>37081.13139562815</v>
      </c>
      <c r="R22" s="59">
        <f t="shared" si="11"/>
        <v>35706.486334908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>
        <v>4000</v>
      </c>
      <c r="E23" s="67"/>
      <c r="F23" s="67"/>
      <c r="G23" s="67">
        <v>2389</v>
      </c>
      <c r="H23" s="67"/>
      <c r="I23" s="68"/>
      <c r="J23" s="109">
        <f>SUM(D23:I23)</f>
        <v>6389</v>
      </c>
      <c r="K23" s="68"/>
      <c r="L23" s="67"/>
      <c r="M23" s="67"/>
      <c r="N23" s="67"/>
      <c r="O23" s="67">
        <v>16526</v>
      </c>
      <c r="P23" s="68">
        <v>9015</v>
      </c>
      <c r="Q23" s="109">
        <f>SUM(K23:P23)</f>
        <v>25541</v>
      </c>
      <c r="R23" s="110">
        <f>Q23+J23</f>
        <v>31930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>
        <v>153332</v>
      </c>
      <c r="E24" s="67"/>
      <c r="F24" s="67"/>
      <c r="G24" s="67">
        <v>67653</v>
      </c>
      <c r="H24" s="67"/>
      <c r="I24" s="68"/>
      <c r="J24" s="109">
        <f>SUM(D24:I24)</f>
        <v>220985</v>
      </c>
      <c r="K24" s="68"/>
      <c r="L24" s="67"/>
      <c r="M24" s="67"/>
      <c r="N24" s="67"/>
      <c r="O24" s="67">
        <v>625932</v>
      </c>
      <c r="P24" s="68">
        <v>280666</v>
      </c>
      <c r="Q24" s="109">
        <f>SUM(K24:P24)</f>
        <v>906598</v>
      </c>
      <c r="R24" s="110">
        <f>Q24+J24</f>
        <v>1127583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2" ref="D25:J25">IF(D23=0,,D24/D23*1000)</f>
        <v>38333</v>
      </c>
      <c r="E25" s="56">
        <f t="shared" si="12"/>
        <v>0</v>
      </c>
      <c r="F25" s="56">
        <f t="shared" si="12"/>
        <v>0</v>
      </c>
      <c r="G25" s="56">
        <f t="shared" si="12"/>
        <v>28318.543323566344</v>
      </c>
      <c r="H25" s="56">
        <f t="shared" si="12"/>
        <v>0</v>
      </c>
      <c r="I25" s="57">
        <f t="shared" si="12"/>
        <v>0</v>
      </c>
      <c r="J25" s="58">
        <f t="shared" si="12"/>
        <v>34588.35498513069</v>
      </c>
      <c r="K25" s="57">
        <f aca="true" t="shared" si="13" ref="K25:R25">IF(K23=0,,K24/K23*1000)</f>
        <v>0</v>
      </c>
      <c r="L25" s="56">
        <f t="shared" si="13"/>
        <v>0</v>
      </c>
      <c r="M25" s="56">
        <f t="shared" si="13"/>
        <v>0</v>
      </c>
      <c r="N25" s="56">
        <f t="shared" si="13"/>
        <v>0</v>
      </c>
      <c r="O25" s="56">
        <f t="shared" si="13"/>
        <v>37875.58997942636</v>
      </c>
      <c r="P25" s="57">
        <f t="shared" si="13"/>
        <v>31133.222407099278</v>
      </c>
      <c r="Q25" s="58">
        <f t="shared" si="13"/>
        <v>35495.791081007</v>
      </c>
      <c r="R25" s="59">
        <f t="shared" si="13"/>
        <v>35314.21860319449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/>
      <c r="E26" s="67"/>
      <c r="F26" s="67"/>
      <c r="G26" s="67"/>
      <c r="H26" s="67"/>
      <c r="I26" s="68"/>
      <c r="J26" s="109">
        <f>SUM(D26:I26)</f>
        <v>0</v>
      </c>
      <c r="K26" s="68">
        <v>3000</v>
      </c>
      <c r="L26" s="67"/>
      <c r="M26" s="67"/>
      <c r="N26" s="67"/>
      <c r="O26" s="67">
        <v>9909</v>
      </c>
      <c r="P26" s="68"/>
      <c r="Q26" s="109">
        <f>SUM(K26:P26)</f>
        <v>12909</v>
      </c>
      <c r="R26" s="110">
        <f>Q26+J26</f>
        <v>12909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/>
      <c r="E27" s="67"/>
      <c r="F27" s="67"/>
      <c r="G27" s="67"/>
      <c r="H27" s="67"/>
      <c r="I27" s="68"/>
      <c r="J27" s="109">
        <f>SUM(D27:I27)</f>
        <v>0</v>
      </c>
      <c r="K27" s="68">
        <v>101488</v>
      </c>
      <c r="L27" s="67"/>
      <c r="M27" s="67"/>
      <c r="N27" s="67"/>
      <c r="O27" s="67">
        <v>365557</v>
      </c>
      <c r="P27" s="68"/>
      <c r="Q27" s="109">
        <f>SUM(K27:P27)</f>
        <v>467045</v>
      </c>
      <c r="R27" s="110">
        <f>Q27+J27</f>
        <v>467045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4" ref="D28:J28">IF(D26=0,,D27/D26*1000)</f>
        <v>0</v>
      </c>
      <c r="E28" s="56">
        <f t="shared" si="14"/>
        <v>0</v>
      </c>
      <c r="F28" s="56">
        <f t="shared" si="14"/>
        <v>0</v>
      </c>
      <c r="G28" s="56">
        <f t="shared" si="14"/>
        <v>0</v>
      </c>
      <c r="H28" s="56">
        <f t="shared" si="14"/>
        <v>0</v>
      </c>
      <c r="I28" s="57">
        <f t="shared" si="14"/>
        <v>0</v>
      </c>
      <c r="J28" s="58">
        <f t="shared" si="14"/>
        <v>0</v>
      </c>
      <c r="K28" s="57">
        <f aca="true" t="shared" si="15" ref="K28:R28">IF(K26=0,,K27/K26*1000)</f>
        <v>33829.33333333333</v>
      </c>
      <c r="L28" s="56">
        <f t="shared" si="15"/>
        <v>0</v>
      </c>
      <c r="M28" s="56">
        <f t="shared" si="15"/>
        <v>0</v>
      </c>
      <c r="N28" s="56">
        <f t="shared" si="15"/>
        <v>0</v>
      </c>
      <c r="O28" s="56">
        <f t="shared" si="15"/>
        <v>36891.41184781512</v>
      </c>
      <c r="P28" s="57">
        <f t="shared" si="15"/>
        <v>0</v>
      </c>
      <c r="Q28" s="58">
        <f t="shared" si="15"/>
        <v>36179.79704082423</v>
      </c>
      <c r="R28" s="59">
        <f t="shared" si="15"/>
        <v>36179.79704082423</v>
      </c>
      <c r="S28" s="81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68"/>
      <c r="L30" s="67"/>
      <c r="M30" s="67"/>
      <c r="N30" s="67"/>
      <c r="O30" s="67"/>
      <c r="P30" s="68"/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6" ref="D31:J31">IF(D29=0,,D30/D29*1000)</f>
        <v>0</v>
      </c>
      <c r="E31" s="56">
        <f t="shared" si="16"/>
        <v>0</v>
      </c>
      <c r="F31" s="56">
        <f t="shared" si="16"/>
        <v>0</v>
      </c>
      <c r="G31" s="56">
        <f t="shared" si="16"/>
        <v>0</v>
      </c>
      <c r="H31" s="56">
        <f>IF(H29=0,,H30/H29*1000)</f>
        <v>0</v>
      </c>
      <c r="I31" s="57">
        <f t="shared" si="16"/>
        <v>0</v>
      </c>
      <c r="J31" s="58">
        <f t="shared" si="16"/>
        <v>0</v>
      </c>
      <c r="K31" s="57">
        <f aca="true" t="shared" si="17" ref="K31:R31">IF(K29=0,,K30/K29*1000)</f>
        <v>0</v>
      </c>
      <c r="L31" s="56">
        <f t="shared" si="17"/>
        <v>0</v>
      </c>
      <c r="M31" s="56">
        <f t="shared" si="17"/>
        <v>0</v>
      </c>
      <c r="N31" s="56">
        <f t="shared" si="17"/>
        <v>0</v>
      </c>
      <c r="O31" s="56">
        <f t="shared" si="17"/>
        <v>0</v>
      </c>
      <c r="P31" s="57">
        <f t="shared" si="17"/>
        <v>0</v>
      </c>
      <c r="Q31" s="58">
        <f t="shared" si="17"/>
        <v>0</v>
      </c>
      <c r="R31" s="59">
        <f t="shared" si="17"/>
        <v>0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66"/>
      <c r="E33" s="67"/>
      <c r="F33" s="67"/>
      <c r="G33" s="67"/>
      <c r="H33" s="67"/>
      <c r="I33" s="68"/>
      <c r="J33" s="52">
        <f>SUM(D33:I33)</f>
        <v>0</v>
      </c>
      <c r="K33" s="68"/>
      <c r="L33" s="67"/>
      <c r="M33" s="67"/>
      <c r="N33" s="67"/>
      <c r="O33" s="67"/>
      <c r="P33" s="68"/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82">
        <f aca="true" t="shared" si="18" ref="D34:J34">IF(D32=0,,D33/D32*1000)</f>
        <v>0</v>
      </c>
      <c r="E34" s="56">
        <f t="shared" si="18"/>
        <v>0</v>
      </c>
      <c r="F34" s="56">
        <f t="shared" si="18"/>
        <v>0</v>
      </c>
      <c r="G34" s="83">
        <f t="shared" si="18"/>
        <v>0</v>
      </c>
      <c r="H34" s="83">
        <f t="shared" si="18"/>
        <v>0</v>
      </c>
      <c r="I34" s="84">
        <f t="shared" si="18"/>
        <v>0</v>
      </c>
      <c r="J34" s="58">
        <f t="shared" si="18"/>
        <v>0</v>
      </c>
      <c r="K34" s="57">
        <f aca="true" t="shared" si="19" ref="K34:R34">IF(K32=0,,K33/K32*1000)</f>
        <v>0</v>
      </c>
      <c r="L34" s="56">
        <f t="shared" si="19"/>
        <v>0</v>
      </c>
      <c r="M34" s="56">
        <f t="shared" si="19"/>
        <v>0</v>
      </c>
      <c r="N34" s="56">
        <f t="shared" si="19"/>
        <v>0</v>
      </c>
      <c r="O34" s="56">
        <f t="shared" si="19"/>
        <v>0</v>
      </c>
      <c r="P34" s="57">
        <f t="shared" si="19"/>
        <v>0</v>
      </c>
      <c r="Q34" s="58">
        <f t="shared" si="19"/>
        <v>0</v>
      </c>
      <c r="R34" s="59">
        <f t="shared" si="19"/>
        <v>0</v>
      </c>
      <c r="S34" s="81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66"/>
      <c r="E36" s="67"/>
      <c r="F36" s="67"/>
      <c r="G36" s="67"/>
      <c r="H36" s="67"/>
      <c r="I36" s="68"/>
      <c r="J36" s="52">
        <f>SUM(D36:I36)</f>
        <v>0</v>
      </c>
      <c r="K36" s="68"/>
      <c r="L36" s="67"/>
      <c r="M36" s="67"/>
      <c r="N36" s="67"/>
      <c r="O36" s="67"/>
      <c r="P36" s="68"/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82">
        <f aca="true" t="shared" si="20" ref="D37:R37">IF(D35=0,,D36/D35*1000)</f>
        <v>0</v>
      </c>
      <c r="E37" s="56">
        <f t="shared" si="20"/>
        <v>0</v>
      </c>
      <c r="F37" s="56">
        <f t="shared" si="20"/>
        <v>0</v>
      </c>
      <c r="G37" s="56">
        <f t="shared" si="20"/>
        <v>0</v>
      </c>
      <c r="H37" s="56">
        <f t="shared" si="20"/>
        <v>0</v>
      </c>
      <c r="I37" s="57">
        <f t="shared" si="20"/>
        <v>0</v>
      </c>
      <c r="J37" s="58">
        <f t="shared" si="20"/>
        <v>0</v>
      </c>
      <c r="K37" s="57">
        <f t="shared" si="20"/>
        <v>0</v>
      </c>
      <c r="L37" s="56">
        <f t="shared" si="20"/>
        <v>0</v>
      </c>
      <c r="M37" s="56">
        <f t="shared" si="20"/>
        <v>0</v>
      </c>
      <c r="N37" s="56">
        <f t="shared" si="20"/>
        <v>0</v>
      </c>
      <c r="O37" s="56">
        <f t="shared" si="20"/>
        <v>0</v>
      </c>
      <c r="P37" s="57">
        <f t="shared" si="20"/>
        <v>0</v>
      </c>
      <c r="Q37" s="58">
        <f t="shared" si="20"/>
        <v>0</v>
      </c>
      <c r="R37" s="59">
        <f t="shared" si="20"/>
        <v>0</v>
      </c>
      <c r="S37" s="81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/>
      <c r="E38" s="67"/>
      <c r="F38" s="67"/>
      <c r="G38" s="67"/>
      <c r="H38" s="67"/>
      <c r="I38" s="68"/>
      <c r="J38" s="52">
        <f>SUM(D38:I38)</f>
        <v>0</v>
      </c>
      <c r="K38" s="68"/>
      <c r="L38" s="67"/>
      <c r="M38" s="67"/>
      <c r="N38" s="67"/>
      <c r="O38" s="67"/>
      <c r="P38" s="68"/>
      <c r="Q38" s="52">
        <f>SUM(K38:P38)</f>
        <v>0</v>
      </c>
      <c r="R38" s="53">
        <f>Q38+J38</f>
        <v>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/>
      <c r="E39" s="67"/>
      <c r="F39" s="67"/>
      <c r="G39" s="67"/>
      <c r="H39" s="67"/>
      <c r="I39" s="68"/>
      <c r="J39" s="52">
        <f>SUM(D39:I39)</f>
        <v>0</v>
      </c>
      <c r="K39" s="68"/>
      <c r="L39" s="67"/>
      <c r="M39" s="67"/>
      <c r="N39" s="67"/>
      <c r="O39" s="67"/>
      <c r="P39" s="68"/>
      <c r="Q39" s="52">
        <f>SUM(K39:P39)</f>
        <v>0</v>
      </c>
      <c r="R39" s="53">
        <f>Q39+J39</f>
        <v>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82">
        <f aca="true" t="shared" si="21" ref="D40:R40">IF(D38=0,,D39/D38*1000)</f>
        <v>0</v>
      </c>
      <c r="E40" s="56">
        <f t="shared" si="21"/>
        <v>0</v>
      </c>
      <c r="F40" s="56">
        <f t="shared" si="21"/>
        <v>0</v>
      </c>
      <c r="G40" s="56">
        <f t="shared" si="21"/>
        <v>0</v>
      </c>
      <c r="H40" s="56">
        <f t="shared" si="21"/>
        <v>0</v>
      </c>
      <c r="I40" s="57">
        <f t="shared" si="21"/>
        <v>0</v>
      </c>
      <c r="J40" s="58">
        <f t="shared" si="21"/>
        <v>0</v>
      </c>
      <c r="K40" s="57">
        <f t="shared" si="21"/>
        <v>0</v>
      </c>
      <c r="L40" s="56">
        <f t="shared" si="21"/>
        <v>0</v>
      </c>
      <c r="M40" s="56">
        <f t="shared" si="21"/>
        <v>0</v>
      </c>
      <c r="N40" s="56">
        <f t="shared" si="21"/>
        <v>0</v>
      </c>
      <c r="O40" s="56">
        <f t="shared" si="21"/>
        <v>0</v>
      </c>
      <c r="P40" s="57">
        <f t="shared" si="21"/>
        <v>0</v>
      </c>
      <c r="Q40" s="58">
        <f t="shared" si="21"/>
        <v>0</v>
      </c>
      <c r="R40" s="59">
        <f t="shared" si="21"/>
        <v>0</v>
      </c>
      <c r="S40" s="81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6">
        <f aca="true" t="shared" si="22" ref="D41:I42">D5+D8+D11+D14+D17+D20+D23+D26+D29+D32+D35+D38</f>
        <v>6000</v>
      </c>
      <c r="E41" s="107">
        <f t="shared" si="22"/>
        <v>1300</v>
      </c>
      <c r="F41" s="107">
        <f t="shared" si="22"/>
        <v>10055</v>
      </c>
      <c r="G41" s="107">
        <f t="shared" si="22"/>
        <v>2389</v>
      </c>
      <c r="H41" s="107">
        <f t="shared" si="22"/>
        <v>0</v>
      </c>
      <c r="I41" s="108">
        <f t="shared" si="22"/>
        <v>11554</v>
      </c>
      <c r="J41" s="109">
        <f aca="true" t="shared" si="23" ref="J41:R41">J5+J8+J11+J14+J17+J20+J23+J26+J29+J32+J35+J38</f>
        <v>31298</v>
      </c>
      <c r="K41" s="108">
        <f t="shared" si="23"/>
        <v>4000</v>
      </c>
      <c r="L41" s="107">
        <f t="shared" si="23"/>
        <v>6000</v>
      </c>
      <c r="M41" s="107">
        <f t="shared" si="23"/>
        <v>3018</v>
      </c>
      <c r="N41" s="107">
        <f t="shared" si="23"/>
        <v>15142</v>
      </c>
      <c r="O41" s="107">
        <f t="shared" si="23"/>
        <v>55284</v>
      </c>
      <c r="P41" s="108">
        <f t="shared" si="23"/>
        <v>48284</v>
      </c>
      <c r="Q41" s="109">
        <f t="shared" si="23"/>
        <v>131728</v>
      </c>
      <c r="R41" s="110">
        <f t="shared" si="23"/>
        <v>163026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6">
        <f t="shared" si="22"/>
        <v>239219</v>
      </c>
      <c r="E42" s="107">
        <f t="shared" si="22"/>
        <v>62138</v>
      </c>
      <c r="F42" s="107">
        <f t="shared" si="22"/>
        <v>315306</v>
      </c>
      <c r="G42" s="107">
        <f t="shared" si="22"/>
        <v>67653</v>
      </c>
      <c r="H42" s="107">
        <f t="shared" si="22"/>
        <v>0</v>
      </c>
      <c r="I42" s="108">
        <f t="shared" si="22"/>
        <v>404950</v>
      </c>
      <c r="J42" s="109">
        <f aca="true" t="shared" si="24" ref="J42:R42">J6+J9+J12+J15+J18+J21+J24+J27+J30+J33+J36+J39</f>
        <v>1089266</v>
      </c>
      <c r="K42" s="108">
        <f t="shared" si="24"/>
        <v>134021</v>
      </c>
      <c r="L42" s="107">
        <f t="shared" si="24"/>
        <v>193012</v>
      </c>
      <c r="M42" s="107">
        <f t="shared" si="24"/>
        <v>97711</v>
      </c>
      <c r="N42" s="107">
        <f t="shared" si="24"/>
        <v>570829</v>
      </c>
      <c r="O42" s="107">
        <f t="shared" si="24"/>
        <v>2052924</v>
      </c>
      <c r="P42" s="108">
        <f t="shared" si="24"/>
        <v>1792725</v>
      </c>
      <c r="Q42" s="109">
        <f t="shared" si="24"/>
        <v>4841222</v>
      </c>
      <c r="R42" s="110">
        <f t="shared" si="24"/>
        <v>5930488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5" ref="D43:J43">IF(D41=0,,D42/D41*1000)</f>
        <v>39869.833333333336</v>
      </c>
      <c r="E43" s="56">
        <f t="shared" si="25"/>
        <v>47798.46153846154</v>
      </c>
      <c r="F43" s="56">
        <f t="shared" si="25"/>
        <v>31358.130283441074</v>
      </c>
      <c r="G43" s="56">
        <f t="shared" si="25"/>
        <v>28318.543323566344</v>
      </c>
      <c r="H43" s="56">
        <f t="shared" si="25"/>
        <v>0</v>
      </c>
      <c r="I43" s="57">
        <f t="shared" si="25"/>
        <v>35048.468063008484</v>
      </c>
      <c r="J43" s="58">
        <f t="shared" si="25"/>
        <v>34803.05450827529</v>
      </c>
      <c r="K43" s="57">
        <f aca="true" t="shared" si="26" ref="K43:R43">IF(K41=0,,K42/K41*1000)</f>
        <v>33505.25</v>
      </c>
      <c r="L43" s="56">
        <f t="shared" si="26"/>
        <v>32168.666666666668</v>
      </c>
      <c r="M43" s="56">
        <f t="shared" si="26"/>
        <v>32376.076872100733</v>
      </c>
      <c r="N43" s="56">
        <f t="shared" si="26"/>
        <v>37698.38858803328</v>
      </c>
      <c r="O43" s="56">
        <f t="shared" si="26"/>
        <v>37134.143694378115</v>
      </c>
      <c r="P43" s="57">
        <f t="shared" si="26"/>
        <v>37128.75900919559</v>
      </c>
      <c r="Q43" s="58">
        <f t="shared" si="26"/>
        <v>36751.65492530062</v>
      </c>
      <c r="R43" s="59">
        <f t="shared" si="26"/>
        <v>36377.55940770184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88">
        <v>119.35</v>
      </c>
      <c r="I44" s="61">
        <v>117.32</v>
      </c>
      <c r="J44" s="62">
        <f>'総合計'!J44</f>
        <v>118.39474957733648</v>
      </c>
      <c r="K44" s="63">
        <v>111.49</v>
      </c>
      <c r="L44" s="115">
        <v>109.18</v>
      </c>
      <c r="M44" s="64">
        <v>108.74</v>
      </c>
      <c r="N44" s="64">
        <v>106.93</v>
      </c>
      <c r="O44" s="88">
        <v>106.04</v>
      </c>
      <c r="P44" s="89">
        <v>108.97</v>
      </c>
      <c r="Q44" s="90">
        <f>'総合計'!Q44</f>
        <v>108.31690670509961</v>
      </c>
      <c r="R44" s="85">
        <f>'総合計'!R44</f>
        <v>113.49455375419555</v>
      </c>
      <c r="S44" s="45"/>
    </row>
    <row r="45" ht="15.75" customHeight="1">
      <c r="A45" s="117" t="s">
        <v>77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&amp;C&amp;20-5-</oddFooter>
  </headerFooter>
  <colBreaks count="1" manualBreakCount="1">
    <brk id="18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P45" sqref="P4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9.421875" style="0" customWidth="1"/>
  </cols>
  <sheetData>
    <row r="2" spans="1:16" ht="27" customHeight="1">
      <c r="A2" s="17" t="s">
        <v>55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42" t="s">
        <v>7</v>
      </c>
      <c r="B3" s="4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6">
        <f>'B一般'!D5+'B原料'!D5</f>
        <v>25421</v>
      </c>
      <c r="E5" s="107">
        <f>'B一般'!E5+'B原料'!E5</f>
        <v>69358</v>
      </c>
      <c r="F5" s="107">
        <f>'B一般'!F5+'B原料'!F5</f>
        <v>21481</v>
      </c>
      <c r="G5" s="107">
        <f>'B一般'!G5+'B原料'!G5</f>
        <v>77781</v>
      </c>
      <c r="H5" s="107">
        <f>'B一般'!H5+'B原料'!H5</f>
        <v>86011</v>
      </c>
      <c r="I5" s="108">
        <f>'B一般'!I5+'B原料'!I5</f>
        <v>131469</v>
      </c>
      <c r="J5" s="109">
        <f>'B一般'!J5+'B原料'!J5</f>
        <v>411521</v>
      </c>
      <c r="K5" s="108">
        <f>'B一般'!K5+'B原料'!K5</f>
        <v>39935</v>
      </c>
      <c r="L5" s="107">
        <f>'B一般'!L5+'B原料'!L5</f>
        <v>84840</v>
      </c>
      <c r="M5" s="107">
        <f>'B一般'!M5+'B原料'!M5</f>
        <v>48139</v>
      </c>
      <c r="N5" s="107">
        <f>'B一般'!N5+'B原料'!N5</f>
        <v>89278</v>
      </c>
      <c r="O5" s="107">
        <f>'B一般'!O5+'B原料'!O5</f>
        <v>61499</v>
      </c>
      <c r="P5" s="108">
        <f>'B一般'!P5+'B原料'!P5</f>
        <v>79937</v>
      </c>
      <c r="Q5" s="109">
        <f>'B一般'!Q5+'B原料'!Q5</f>
        <v>403628</v>
      </c>
      <c r="R5" s="110">
        <f>'B一般'!R5+'B原料'!R5</f>
        <v>815149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6">
        <f>'B一般'!D6+'B原料'!D6</f>
        <v>1151976</v>
      </c>
      <c r="E6" s="107">
        <f>'B一般'!E6+'B原料'!E6</f>
        <v>2809049</v>
      </c>
      <c r="F6" s="107">
        <f>'B一般'!F6+'B原料'!F6</f>
        <v>624583</v>
      </c>
      <c r="G6" s="107">
        <f>'B一般'!G6+'B原料'!G6</f>
        <v>2475961</v>
      </c>
      <c r="H6" s="107">
        <f>'B一般'!H6+'B原料'!H6</f>
        <v>2991887</v>
      </c>
      <c r="I6" s="108">
        <f>'B一般'!I6+'B原料'!I6</f>
        <v>4443297</v>
      </c>
      <c r="J6" s="109">
        <f>'B一般'!J6+'B原料'!J6</f>
        <v>14496753</v>
      </c>
      <c r="K6" s="108">
        <f>'B一般'!K6+'B原料'!K6</f>
        <v>1266180</v>
      </c>
      <c r="L6" s="107">
        <f>'B一般'!L6+'B原料'!L6</f>
        <v>2752918</v>
      </c>
      <c r="M6" s="107">
        <f>'B一般'!M6+'B原料'!M6</f>
        <v>1655308</v>
      </c>
      <c r="N6" s="107">
        <f>'B一般'!N6+'B原料'!N6</f>
        <v>3301681</v>
      </c>
      <c r="O6" s="107">
        <f>'B一般'!O6+'B原料'!O6</f>
        <v>2327655</v>
      </c>
      <c r="P6" s="108">
        <f>'B一般'!P6+'B原料'!P6</f>
        <v>2931541</v>
      </c>
      <c r="Q6" s="109">
        <f>'B一般'!Q6+'B原料'!Q6</f>
        <v>14235283</v>
      </c>
      <c r="R6" s="110">
        <f>'B一般'!R6+'B原料'!R6</f>
        <v>28732036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I7">IF(D5=0,,D6/D5*1000)</f>
        <v>45315.919908736876</v>
      </c>
      <c r="E7" s="56">
        <f t="shared" si="0"/>
        <v>40500.72089737305</v>
      </c>
      <c r="F7" s="56">
        <f t="shared" si="0"/>
        <v>29076.06722219636</v>
      </c>
      <c r="G7" s="56">
        <f t="shared" si="0"/>
        <v>31832.465512143066</v>
      </c>
      <c r="H7" s="56">
        <f t="shared" si="0"/>
        <v>34784.934485123995</v>
      </c>
      <c r="I7" s="57">
        <f t="shared" si="0"/>
        <v>33797.29822239463</v>
      </c>
      <c r="J7" s="58">
        <f>(J6/J5)*1000</f>
        <v>35227.24964218108</v>
      </c>
      <c r="K7" s="57">
        <f aca="true" t="shared" si="1" ref="K7:R7">IF(K5=0,,K6/K5*1000)</f>
        <v>31706.0222862151</v>
      </c>
      <c r="L7" s="56">
        <f t="shared" si="1"/>
        <v>32448.349834983495</v>
      </c>
      <c r="M7" s="56">
        <f t="shared" si="1"/>
        <v>34386.00718751948</v>
      </c>
      <c r="N7" s="56">
        <f t="shared" si="1"/>
        <v>36982.0224467394</v>
      </c>
      <c r="O7" s="56">
        <f t="shared" si="1"/>
        <v>37848.66420592205</v>
      </c>
      <c r="P7" s="57">
        <f t="shared" si="1"/>
        <v>36673.142599797335</v>
      </c>
      <c r="Q7" s="58">
        <f t="shared" si="1"/>
        <v>35268.32380310583</v>
      </c>
      <c r="R7" s="59">
        <f t="shared" si="1"/>
        <v>35247.587864304565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6">
        <f>'B一般'!D8+'B原料'!D8</f>
        <v>11854</v>
      </c>
      <c r="E8" s="107">
        <f>'B一般'!E8+'B原料'!E8</f>
        <v>23719</v>
      </c>
      <c r="F8" s="107">
        <f>'B一般'!F8+'B原料'!F8</f>
        <v>22815</v>
      </c>
      <c r="G8" s="107">
        <f>'B一般'!G8+'B原料'!G8</f>
        <v>45905</v>
      </c>
      <c r="H8" s="107">
        <f>'B一般'!H8+'B原料'!H8</f>
        <v>44679</v>
      </c>
      <c r="I8" s="108">
        <f>'B一般'!I8+'B原料'!I8</f>
        <v>36424</v>
      </c>
      <c r="J8" s="109">
        <f>'B一般'!J8+'B原料'!J8</f>
        <v>185396</v>
      </c>
      <c r="K8" s="108">
        <f>'B一般'!K8+'B原料'!K8</f>
        <v>17783</v>
      </c>
      <c r="L8" s="107">
        <f>'B一般'!L8+'B原料'!L8</f>
        <v>25761</v>
      </c>
      <c r="M8" s="107">
        <f>'B一般'!M8+'B原料'!M8</f>
        <v>29481</v>
      </c>
      <c r="N8" s="107">
        <f>'B一般'!N8+'B原料'!N8</f>
        <v>31473</v>
      </c>
      <c r="O8" s="107">
        <f>'B一般'!O8+'B原料'!O8</f>
        <v>34015</v>
      </c>
      <c r="P8" s="108">
        <f>'B一般'!P8+'B原料'!P8</f>
        <v>11803</v>
      </c>
      <c r="Q8" s="109">
        <f>'B一般'!Q8+'B原料'!Q8</f>
        <v>150316</v>
      </c>
      <c r="R8" s="110">
        <f>'B一般'!R8+'B原料'!R8</f>
        <v>335712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6">
        <f>'B一般'!D9+'B原料'!D9</f>
        <v>575329</v>
      </c>
      <c r="E9" s="107">
        <f>'B一般'!E9+'B原料'!E9</f>
        <v>790462</v>
      </c>
      <c r="F9" s="107">
        <f>'B一般'!F9+'B原料'!F9</f>
        <v>640964</v>
      </c>
      <c r="G9" s="107">
        <f>'B一般'!G9+'B原料'!G9</f>
        <v>1520732</v>
      </c>
      <c r="H9" s="107">
        <f>'B一般'!H9+'B原料'!H9</f>
        <v>1538843</v>
      </c>
      <c r="I9" s="108">
        <f>'B一般'!I9+'B原料'!I9</f>
        <v>1239085</v>
      </c>
      <c r="J9" s="109">
        <f>'B一般'!J9+'B原料'!J9</f>
        <v>6305415</v>
      </c>
      <c r="K9" s="108">
        <f>'B一般'!K9+'B原料'!K9</f>
        <v>576293</v>
      </c>
      <c r="L9" s="107">
        <f>'B一般'!L9+'B原料'!L9</f>
        <v>804441</v>
      </c>
      <c r="M9" s="107">
        <f>'B一般'!M9+'B原料'!M9</f>
        <v>1038545</v>
      </c>
      <c r="N9" s="107">
        <f>'B一般'!N9+'B原料'!N9</f>
        <v>1180934</v>
      </c>
      <c r="O9" s="107">
        <f>'B一般'!O9+'B原料'!O9</f>
        <v>1290849</v>
      </c>
      <c r="P9" s="108">
        <f>'B一般'!P9+'B原料'!P9</f>
        <v>370820</v>
      </c>
      <c r="Q9" s="109">
        <f>'B一般'!Q9+'B原料'!Q9</f>
        <v>5261882</v>
      </c>
      <c r="R9" s="110">
        <f>'B一般'!R9+'B原料'!R9</f>
        <v>11567297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2" ref="D10:I10">IF(D8=0,,D9/D8*1000)</f>
        <v>48534.587481019065</v>
      </c>
      <c r="E10" s="56">
        <f t="shared" si="2"/>
        <v>33326.1098697247</v>
      </c>
      <c r="F10" s="56">
        <f t="shared" si="2"/>
        <v>28093.973263204032</v>
      </c>
      <c r="G10" s="56">
        <f t="shared" si="2"/>
        <v>33127.80742838471</v>
      </c>
      <c r="H10" s="56">
        <f t="shared" si="2"/>
        <v>34442.19879585488</v>
      </c>
      <c r="I10" s="57">
        <f t="shared" si="2"/>
        <v>34018.36701076214</v>
      </c>
      <c r="J10" s="58">
        <f>(J9/J8)*1000</f>
        <v>34010.52342013851</v>
      </c>
      <c r="K10" s="57">
        <f aca="true" t="shared" si="3" ref="K10:R10">IF(K8=0,,K9/K8*1000)</f>
        <v>32406.961704999154</v>
      </c>
      <c r="L10" s="56">
        <f t="shared" si="3"/>
        <v>31227.087457785026</v>
      </c>
      <c r="M10" s="56">
        <f t="shared" si="3"/>
        <v>35227.6042196669</v>
      </c>
      <c r="N10" s="56">
        <f t="shared" si="3"/>
        <v>37522.130079750896</v>
      </c>
      <c r="O10" s="56">
        <f t="shared" si="3"/>
        <v>37949.404674408346</v>
      </c>
      <c r="P10" s="57">
        <f t="shared" si="3"/>
        <v>31417.43624502245</v>
      </c>
      <c r="Q10" s="58">
        <f t="shared" si="3"/>
        <v>35005.468479736024</v>
      </c>
      <c r="R10" s="59">
        <f t="shared" si="3"/>
        <v>34456.01289200267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06">
        <f>'B一般'!D11+'B原料'!D11</f>
        <v>5784</v>
      </c>
      <c r="E11" s="107">
        <f>'B一般'!E11+'B原料'!E11</f>
        <v>10387</v>
      </c>
      <c r="F11" s="107">
        <f>'B一般'!F11+'B原料'!F11</f>
        <v>27780</v>
      </c>
      <c r="G11" s="107">
        <f>'B一般'!G11+'B原料'!G11</f>
        <v>13567</v>
      </c>
      <c r="H11" s="107">
        <f>'B一般'!H11+'B原料'!H11</f>
        <v>22766</v>
      </c>
      <c r="I11" s="108">
        <f>'B一般'!I11+'B原料'!I11</f>
        <v>32422</v>
      </c>
      <c r="J11" s="109">
        <f>'B一般'!J11+'B原料'!J11</f>
        <v>112706</v>
      </c>
      <c r="K11" s="108">
        <f>'B一般'!K11+'B原料'!K11</f>
        <v>0</v>
      </c>
      <c r="L11" s="107">
        <f>'B一般'!L11+'B原料'!L11</f>
        <v>23988</v>
      </c>
      <c r="M11" s="107">
        <f>'B一般'!M11+'B原料'!M11</f>
        <v>25954</v>
      </c>
      <c r="N11" s="107">
        <f>'B一般'!N11+'B原料'!N11</f>
        <v>11818</v>
      </c>
      <c r="O11" s="107">
        <f>'B一般'!O11+'B原料'!O11</f>
        <v>25300</v>
      </c>
      <c r="P11" s="108">
        <f>'B一般'!P11+'B原料'!P11</f>
        <v>23740</v>
      </c>
      <c r="Q11" s="109">
        <f>'B一般'!Q11+'B原料'!Q11</f>
        <v>110800</v>
      </c>
      <c r="R11" s="110">
        <f>'B一般'!R11+'B原料'!R11</f>
        <v>223506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06">
        <f>'B一般'!D12+'B原料'!D12</f>
        <v>266722</v>
      </c>
      <c r="E12" s="107">
        <f>'B一般'!E12+'B原料'!E12</f>
        <v>428072</v>
      </c>
      <c r="F12" s="107">
        <f>'B一般'!F12+'B原料'!F12</f>
        <v>798006</v>
      </c>
      <c r="G12" s="107">
        <f>'B一般'!G12+'B原料'!G12</f>
        <v>466032</v>
      </c>
      <c r="H12" s="107">
        <f>'B一般'!H12+'B原料'!H12</f>
        <v>771806</v>
      </c>
      <c r="I12" s="108">
        <f>'B一般'!I12+'B原料'!I12</f>
        <v>1105667</v>
      </c>
      <c r="J12" s="109">
        <f>'B一般'!J12+'B原料'!J12</f>
        <v>3836305</v>
      </c>
      <c r="K12" s="108">
        <f>'B一般'!K12+'B原料'!K12</f>
        <v>0</v>
      </c>
      <c r="L12" s="107">
        <f>'B一般'!L12+'B原料'!L12</f>
        <v>855981</v>
      </c>
      <c r="M12" s="107">
        <f>'B一般'!M12+'B原料'!M12</f>
        <v>883484</v>
      </c>
      <c r="N12" s="107">
        <f>'B一般'!N12+'B原料'!N12</f>
        <v>419983</v>
      </c>
      <c r="O12" s="107">
        <f>'B一般'!O12+'B原料'!O12</f>
        <v>959262</v>
      </c>
      <c r="P12" s="108">
        <f>'B一般'!P12+'B原料'!P12</f>
        <v>852137</v>
      </c>
      <c r="Q12" s="109">
        <f>'B一般'!Q12+'B原料'!Q12</f>
        <v>3970847</v>
      </c>
      <c r="R12" s="110">
        <f>'B一般'!R12+'B原料'!R12</f>
        <v>7807152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4" ref="D13:I13">IF(D11=0,,D12/D11*1000)</f>
        <v>46113.76210235131</v>
      </c>
      <c r="E13" s="56">
        <f t="shared" si="4"/>
        <v>41212.284586502356</v>
      </c>
      <c r="F13" s="56">
        <f t="shared" si="4"/>
        <v>28725.917926565875</v>
      </c>
      <c r="G13" s="56">
        <f t="shared" si="4"/>
        <v>34350.409080857964</v>
      </c>
      <c r="H13" s="56">
        <f t="shared" si="4"/>
        <v>33901.69551084952</v>
      </c>
      <c r="I13" s="57">
        <f t="shared" si="4"/>
        <v>34102.36876195176</v>
      </c>
      <c r="J13" s="58">
        <f>(J12/J11)*1000</f>
        <v>34038.16123365216</v>
      </c>
      <c r="K13" s="57">
        <f aca="true" t="shared" si="5" ref="K13:R13">IF(K11=0,,K12/K11*1000)</f>
        <v>0</v>
      </c>
      <c r="L13" s="56">
        <f t="shared" si="5"/>
        <v>35683.716858429216</v>
      </c>
      <c r="M13" s="56">
        <f t="shared" si="5"/>
        <v>34040.37913231101</v>
      </c>
      <c r="N13" s="56">
        <f t="shared" si="5"/>
        <v>35537.56980876628</v>
      </c>
      <c r="O13" s="56">
        <f t="shared" si="5"/>
        <v>37915.49407114624</v>
      </c>
      <c r="P13" s="57">
        <f t="shared" si="5"/>
        <v>35894.566133108674</v>
      </c>
      <c r="Q13" s="58">
        <f t="shared" si="5"/>
        <v>35837.969314079426</v>
      </c>
      <c r="R13" s="59">
        <f t="shared" si="5"/>
        <v>34930.39113043945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49">
        <f>'B一般'!D14+'B原料'!D14</f>
        <v>0</v>
      </c>
      <c r="E14" s="50">
        <f>'B一般'!E14+'B原料'!E14</f>
        <v>0</v>
      </c>
      <c r="F14" s="50">
        <f>'B一般'!F14+'B原料'!F14</f>
        <v>0</v>
      </c>
      <c r="G14" s="50">
        <f>'B一般'!G14+'B原料'!G14</f>
        <v>0</v>
      </c>
      <c r="H14" s="50">
        <f>'B一般'!H14+'B原料'!H14</f>
        <v>0</v>
      </c>
      <c r="I14" s="51">
        <f>'B一般'!I14+'B原料'!I14</f>
        <v>0</v>
      </c>
      <c r="J14" s="52">
        <f>'B一般'!J14+'B原料'!J14</f>
        <v>0</v>
      </c>
      <c r="K14" s="51">
        <f>'B一般'!K14+'B原料'!K14</f>
        <v>0</v>
      </c>
      <c r="L14" s="50">
        <f>'B一般'!L14+'B原料'!L14</f>
        <v>0</v>
      </c>
      <c r="M14" s="107">
        <f>'B一般'!M14+'B原料'!M14</f>
        <v>0</v>
      </c>
      <c r="N14" s="50">
        <f>'B一般'!N14+'B原料'!N14</f>
        <v>0</v>
      </c>
      <c r="O14" s="50">
        <f>'B一般'!O14+'B原料'!O14</f>
        <v>0</v>
      </c>
      <c r="P14" s="51">
        <f>'B一般'!P14+'B原料'!P14</f>
        <v>0</v>
      </c>
      <c r="Q14" s="52">
        <f>'B一般'!Q14+'B原料'!Q14</f>
        <v>0</v>
      </c>
      <c r="R14" s="53">
        <f>'B一般'!R14+'B原料'!R14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>
        <f>'B一般'!D15+'B原料'!D15</f>
        <v>0</v>
      </c>
      <c r="E15" s="50">
        <f>'B一般'!E15+'B原料'!E15</f>
        <v>0</v>
      </c>
      <c r="F15" s="50">
        <f>'B一般'!F15+'B原料'!F15</f>
        <v>0</v>
      </c>
      <c r="G15" s="50">
        <f>'B一般'!G15+'B原料'!G15</f>
        <v>0</v>
      </c>
      <c r="H15" s="50">
        <f>'B一般'!H15+'B原料'!H15</f>
        <v>0</v>
      </c>
      <c r="I15" s="51">
        <f>'B一般'!I15+'B原料'!I15</f>
        <v>0</v>
      </c>
      <c r="J15" s="52">
        <f>'B一般'!J15+'B原料'!J15</f>
        <v>0</v>
      </c>
      <c r="K15" s="51">
        <f>'B一般'!K15+'B原料'!K15</f>
        <v>0</v>
      </c>
      <c r="L15" s="50">
        <f>'B一般'!L15+'B原料'!L15</f>
        <v>0</v>
      </c>
      <c r="M15" s="107">
        <f>'B一般'!M15+'B原料'!M15</f>
        <v>0</v>
      </c>
      <c r="N15" s="50">
        <f>'B一般'!N15+'B原料'!N15</f>
        <v>0</v>
      </c>
      <c r="O15" s="50">
        <f>'B一般'!O15+'B原料'!O15</f>
        <v>0</v>
      </c>
      <c r="P15" s="51">
        <f>'B一般'!P15+'B原料'!P15</f>
        <v>0</v>
      </c>
      <c r="Q15" s="52">
        <f>'B一般'!Q15+'B原料'!Q15</f>
        <v>0</v>
      </c>
      <c r="R15" s="53">
        <f>'B一般'!R15+'B原料'!R15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>IF(D14=0,,D15/D14*1000)</f>
        <v>0</v>
      </c>
      <c r="E16" s="56">
        <f>IF(E14=0,,E15/E14*1000)</f>
        <v>0</v>
      </c>
      <c r="F16" s="56">
        <f>IF(F14=0,,F15/F14*1000)</f>
        <v>0</v>
      </c>
      <c r="G16" s="56">
        <f aca="true" t="shared" si="6" ref="G16:R16">IF(G14=0,,G15/G14*1000)</f>
        <v>0</v>
      </c>
      <c r="H16" s="56">
        <f t="shared" si="6"/>
        <v>0</v>
      </c>
      <c r="I16" s="57">
        <f t="shared" si="6"/>
        <v>0</v>
      </c>
      <c r="J16" s="58">
        <f t="shared" si="6"/>
        <v>0</v>
      </c>
      <c r="K16" s="57">
        <f t="shared" si="6"/>
        <v>0</v>
      </c>
      <c r="L16" s="56">
        <f t="shared" si="6"/>
        <v>0</v>
      </c>
      <c r="M16" s="56">
        <f t="shared" si="6"/>
        <v>0</v>
      </c>
      <c r="N16" s="56">
        <f t="shared" si="6"/>
        <v>0</v>
      </c>
      <c r="O16" s="56">
        <f t="shared" si="6"/>
        <v>0</v>
      </c>
      <c r="P16" s="57">
        <f t="shared" si="6"/>
        <v>0</v>
      </c>
      <c r="Q16" s="58">
        <f t="shared" si="6"/>
        <v>0</v>
      </c>
      <c r="R16" s="59">
        <f t="shared" si="6"/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6">
        <f>'B一般'!D17+'B原料'!D17</f>
        <v>19149</v>
      </c>
      <c r="E17" s="107">
        <f>'B一般'!E17+'B原料'!E17</f>
        <v>15699</v>
      </c>
      <c r="F17" s="107">
        <f>'B一般'!F17+'B原料'!F17</f>
        <v>45669</v>
      </c>
      <c r="G17" s="107">
        <f>'B一般'!G17+'B原料'!G17</f>
        <v>10904</v>
      </c>
      <c r="H17" s="107">
        <f>'B一般'!H17+'B原料'!H17</f>
        <v>1025</v>
      </c>
      <c r="I17" s="108">
        <f>'B一般'!I17+'B原料'!I17</f>
        <v>18972</v>
      </c>
      <c r="J17" s="109">
        <f>'B一般'!J17+'B原料'!J17</f>
        <v>111418</v>
      </c>
      <c r="K17" s="108">
        <f>'B一般'!K17+'B原料'!K17</f>
        <v>21756</v>
      </c>
      <c r="L17" s="107">
        <f>'B一般'!L17+'B原料'!L17</f>
        <v>25439</v>
      </c>
      <c r="M17" s="107">
        <f>'B一般'!M17+'B原料'!M17</f>
        <v>8519</v>
      </c>
      <c r="N17" s="107">
        <f>'B一般'!N17+'B原料'!N17</f>
        <v>53782</v>
      </c>
      <c r="O17" s="107">
        <f>'B一般'!O17+'B原料'!O17</f>
        <v>35376</v>
      </c>
      <c r="P17" s="108">
        <f>'B一般'!P17+'B原料'!P17</f>
        <v>36550</v>
      </c>
      <c r="Q17" s="109">
        <f>'B一般'!Q17+'B原料'!Q17</f>
        <v>181422</v>
      </c>
      <c r="R17" s="110">
        <f>'B一般'!R17+'B原料'!R17</f>
        <v>292840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6">
        <f>'B一般'!D18+'B原料'!D18</f>
        <v>901665</v>
      </c>
      <c r="E18" s="107">
        <f>'B一般'!E18+'B原料'!E18</f>
        <v>702144</v>
      </c>
      <c r="F18" s="107">
        <f>'B一般'!F18+'B原料'!F18</f>
        <v>1296014</v>
      </c>
      <c r="G18" s="107">
        <f>'B一般'!G18+'B原料'!G18</f>
        <v>382116</v>
      </c>
      <c r="H18" s="107">
        <f>'B一般'!H18+'B原料'!H18</f>
        <v>34341</v>
      </c>
      <c r="I18" s="108">
        <f>'B一般'!I18+'B原料'!I18</f>
        <v>662662</v>
      </c>
      <c r="J18" s="109">
        <f>'B一般'!J18+'B原料'!J18</f>
        <v>3978942</v>
      </c>
      <c r="K18" s="108">
        <f>'B一般'!K18+'B原料'!K18</f>
        <v>688849</v>
      </c>
      <c r="L18" s="107">
        <f>'B一般'!L18+'B原料'!L18</f>
        <v>804228</v>
      </c>
      <c r="M18" s="107">
        <f>'B一般'!M18+'B原料'!M18</f>
        <v>307074</v>
      </c>
      <c r="N18" s="107">
        <f>'B一般'!N18+'B原料'!N18</f>
        <v>2021564</v>
      </c>
      <c r="O18" s="107">
        <f>'B一般'!O18+'B原料'!O18</f>
        <v>1332410</v>
      </c>
      <c r="P18" s="108">
        <f>'B一般'!P18+'B原料'!P18</f>
        <v>1217794</v>
      </c>
      <c r="Q18" s="109">
        <f>'B一般'!Q18+'B原料'!Q18</f>
        <v>6371919</v>
      </c>
      <c r="R18" s="110">
        <f>'B一般'!R18+'B原料'!R18</f>
        <v>10350861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7" ref="D19:I19">IF(D17=0,,D18/D17*1000)</f>
        <v>47086.79304402319</v>
      </c>
      <c r="E19" s="56">
        <f t="shared" si="7"/>
        <v>44725.39652207147</v>
      </c>
      <c r="F19" s="56">
        <f t="shared" si="7"/>
        <v>28378.418620946373</v>
      </c>
      <c r="G19" s="56">
        <f t="shared" si="7"/>
        <v>35043.65370506236</v>
      </c>
      <c r="H19" s="56">
        <f t="shared" si="7"/>
        <v>33503.414634146335</v>
      </c>
      <c r="I19" s="57">
        <f t="shared" si="7"/>
        <v>34928.420830697876</v>
      </c>
      <c r="J19" s="58">
        <f>(J18/J17)*1000</f>
        <v>35711.841892692384</v>
      </c>
      <c r="K19" s="57">
        <f aca="true" t="shared" si="8" ref="K19:R19">IF(K17=0,,K18/K17*1000)</f>
        <v>31662.483912483913</v>
      </c>
      <c r="L19" s="56">
        <f t="shared" si="8"/>
        <v>31613.978536892173</v>
      </c>
      <c r="M19" s="56">
        <f t="shared" si="8"/>
        <v>36045.78002112924</v>
      </c>
      <c r="N19" s="56">
        <f t="shared" si="8"/>
        <v>37588.11498270797</v>
      </c>
      <c r="O19" s="56">
        <f t="shared" si="8"/>
        <v>37664.23563998191</v>
      </c>
      <c r="P19" s="57">
        <f t="shared" si="8"/>
        <v>33318.57729138167</v>
      </c>
      <c r="Q19" s="58">
        <f t="shared" si="8"/>
        <v>35122.08552435757</v>
      </c>
      <c r="R19" s="59">
        <f t="shared" si="8"/>
        <v>35346.472476437644</v>
      </c>
      <c r="S19" s="60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106">
        <f>'B一般'!D20+'B原料'!D20</f>
        <v>80401</v>
      </c>
      <c r="E20" s="107">
        <f>'B一般'!E20+'B原料'!E20</f>
        <v>148499</v>
      </c>
      <c r="F20" s="107">
        <f>'B一般'!F20+'B原料'!F20</f>
        <v>153955</v>
      </c>
      <c r="G20" s="107">
        <f>'B一般'!G20+'B原料'!G20</f>
        <v>161736</v>
      </c>
      <c r="H20" s="122">
        <f>'B一般'!H20+'B原料'!H20</f>
        <v>115222</v>
      </c>
      <c r="I20" s="108">
        <f>'B一般'!I20+'B原料'!I20</f>
        <v>170171</v>
      </c>
      <c r="J20" s="109">
        <f>'B一般'!J20+'B原料'!J20</f>
        <v>829984</v>
      </c>
      <c r="K20" s="108">
        <f>'B一般'!K20+'B原料'!K20</f>
        <v>41024</v>
      </c>
      <c r="L20" s="107">
        <f>'B一般'!L20+'B原料'!L20</f>
        <v>156269</v>
      </c>
      <c r="M20" s="107">
        <f>'B一般'!M20+'B原料'!M20</f>
        <v>62019</v>
      </c>
      <c r="N20" s="107">
        <f>'B一般'!N20+'B原料'!N20</f>
        <v>58291</v>
      </c>
      <c r="O20" s="107">
        <f>'B一般'!O20+'B原料'!O20</f>
        <v>114098</v>
      </c>
      <c r="P20" s="108">
        <f>'B一般'!P20+'B原料'!P20</f>
        <v>120574</v>
      </c>
      <c r="Q20" s="109">
        <f>'B一般'!Q20+'B原料'!Q20</f>
        <v>552275</v>
      </c>
      <c r="R20" s="110">
        <f>'B一般'!R20+'B原料'!R20</f>
        <v>1382259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6">
        <f>'B一般'!D21+'B原料'!D21</f>
        <v>3160048</v>
      </c>
      <c r="E21" s="107">
        <f>'B一般'!E21+'B原料'!E21</f>
        <v>5432748</v>
      </c>
      <c r="F21" s="107">
        <f>'B一般'!F21+'B原料'!F21</f>
        <v>4459259</v>
      </c>
      <c r="G21" s="107">
        <f>'B一般'!G21+'B原料'!G21</f>
        <v>5206559</v>
      </c>
      <c r="H21" s="122">
        <f>'B一般'!H21+'B原料'!H21</f>
        <v>3820647</v>
      </c>
      <c r="I21" s="108">
        <f>'B一般'!I21+'B原料'!I21</f>
        <v>5852250</v>
      </c>
      <c r="J21" s="109">
        <f>'B一般'!J21+'B原料'!J21</f>
        <v>27931511</v>
      </c>
      <c r="K21" s="108">
        <f>'B一般'!K21+'B原料'!K21</f>
        <v>1275244</v>
      </c>
      <c r="L21" s="107">
        <f>'B一般'!L21+'B原料'!L21</f>
        <v>5019611</v>
      </c>
      <c r="M21" s="107">
        <f>'B一般'!M21+'B原料'!M21</f>
        <v>2256942</v>
      </c>
      <c r="N21" s="107">
        <f>'B一般'!N21+'B原料'!N21</f>
        <v>2172128</v>
      </c>
      <c r="O21" s="107">
        <f>'B一般'!O21+'B原料'!O21</f>
        <v>4224436</v>
      </c>
      <c r="P21" s="108">
        <f>'B一般'!P21+'B原料'!P21</f>
        <v>4386930</v>
      </c>
      <c r="Q21" s="109">
        <f>'B一般'!Q21+'B原料'!Q21</f>
        <v>19335291</v>
      </c>
      <c r="R21" s="110">
        <f>'B一般'!R21+'B原料'!R21</f>
        <v>47266802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9" ref="D22:I22">IF(D20=0,,D21/D20*1000)</f>
        <v>39303.59075135881</v>
      </c>
      <c r="E22" s="56">
        <f t="shared" si="9"/>
        <v>36584.407975811286</v>
      </c>
      <c r="F22" s="56">
        <f t="shared" si="9"/>
        <v>28964.69098113085</v>
      </c>
      <c r="G22" s="56">
        <f t="shared" si="9"/>
        <v>32191.713656823467</v>
      </c>
      <c r="H22" s="121">
        <f t="shared" si="9"/>
        <v>33159.00609258649</v>
      </c>
      <c r="I22" s="57">
        <f t="shared" si="9"/>
        <v>34390.40729619031</v>
      </c>
      <c r="J22" s="58">
        <f>(J21/J20)*1000</f>
        <v>33653.07162547712</v>
      </c>
      <c r="K22" s="57">
        <f aca="true" t="shared" si="10" ref="K22:R22">IF(K20=0,,K21/K20*1000)</f>
        <v>31085.315912636506</v>
      </c>
      <c r="L22" s="56">
        <f t="shared" si="10"/>
        <v>32121.604412903387</v>
      </c>
      <c r="M22" s="56">
        <f t="shared" si="10"/>
        <v>36391.138199584</v>
      </c>
      <c r="N22" s="56">
        <f t="shared" si="10"/>
        <v>37263.52267073819</v>
      </c>
      <c r="O22" s="56">
        <f t="shared" si="10"/>
        <v>37024.62795141019</v>
      </c>
      <c r="P22" s="57">
        <f t="shared" si="10"/>
        <v>36383.71456532918</v>
      </c>
      <c r="Q22" s="58">
        <f t="shared" si="10"/>
        <v>35010.25938164864</v>
      </c>
      <c r="R22" s="59">
        <f t="shared" si="10"/>
        <v>34195.329529415256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6">
        <f>'B一般'!D23+'B原料'!D23</f>
        <v>57175</v>
      </c>
      <c r="E23" s="107">
        <f>'B一般'!E23+'B原料'!E23</f>
        <v>21990</v>
      </c>
      <c r="F23" s="107">
        <f>'B一般'!F23+'B原料'!F23</f>
        <v>84362</v>
      </c>
      <c r="G23" s="107">
        <f>'B一般'!G23+'B原料'!G23</f>
        <v>66363</v>
      </c>
      <c r="H23" s="107">
        <f>'B一般'!H23+'B原料'!H23</f>
        <v>51101</v>
      </c>
      <c r="I23" s="108">
        <f>'B一般'!I23+'B原料'!I23</f>
        <v>42144</v>
      </c>
      <c r="J23" s="109">
        <f>'B一般'!J23+'B原料'!J23</f>
        <v>323135</v>
      </c>
      <c r="K23" s="108">
        <f>'B一般'!K23+'B原料'!K23</f>
        <v>33693</v>
      </c>
      <c r="L23" s="107">
        <f>'B一般'!L23+'B原料'!L23</f>
        <v>26174</v>
      </c>
      <c r="M23" s="107">
        <f>'B一般'!M23+'B原料'!M23</f>
        <v>28914</v>
      </c>
      <c r="N23" s="107">
        <f>'B一般'!N23+'B原料'!N23</f>
        <v>79134</v>
      </c>
      <c r="O23" s="107">
        <f>'B一般'!O23+'B原料'!O23</f>
        <v>47821</v>
      </c>
      <c r="P23" s="108">
        <f>'B一般'!P23+'B原料'!P23</f>
        <v>40076</v>
      </c>
      <c r="Q23" s="109">
        <f>'B一般'!Q23+'B原料'!Q23</f>
        <v>255812</v>
      </c>
      <c r="R23" s="110">
        <f>'B一般'!R23+'B原料'!R23</f>
        <v>578947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6">
        <f>'B一般'!D24+'B原料'!D24</f>
        <v>2420518</v>
      </c>
      <c r="E24" s="107">
        <f>'B一般'!E24+'B原料'!E24</f>
        <v>876253</v>
      </c>
      <c r="F24" s="107">
        <f>'B一般'!F24+'B原料'!F24</f>
        <v>2516959</v>
      </c>
      <c r="G24" s="107">
        <f>'B一般'!G24+'B原料'!G24</f>
        <v>2136811</v>
      </c>
      <c r="H24" s="107">
        <f>'B一般'!H24+'B原料'!H24</f>
        <v>1745265</v>
      </c>
      <c r="I24" s="108">
        <f>'B一般'!I24+'B原料'!I24</f>
        <v>1448302</v>
      </c>
      <c r="J24" s="109">
        <f>'B一般'!J24+'B原料'!J24</f>
        <v>11144108</v>
      </c>
      <c r="K24" s="108">
        <f>'B一般'!K24+'B原料'!K24</f>
        <v>1089024</v>
      </c>
      <c r="L24" s="107">
        <f>'B一般'!L24+'B原料'!L24</f>
        <v>924884</v>
      </c>
      <c r="M24" s="107">
        <f>'B一般'!M24+'B原料'!M24</f>
        <v>1020208</v>
      </c>
      <c r="N24" s="107">
        <f>'B一般'!N24+'B原料'!N24</f>
        <v>2892432</v>
      </c>
      <c r="O24" s="107">
        <f>'B一般'!O24+'B原料'!O24</f>
        <v>1810966</v>
      </c>
      <c r="P24" s="108">
        <f>'B一般'!P24+'B原料'!P24</f>
        <v>1458357</v>
      </c>
      <c r="Q24" s="109">
        <f>'B一般'!Q24+'B原料'!Q24</f>
        <v>9195871</v>
      </c>
      <c r="R24" s="110">
        <f>'B一般'!R24+'B原料'!R24</f>
        <v>20339979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11" ref="D25:I25">IF(D23=0,,D24/D23*1000)</f>
        <v>42335.25142107565</v>
      </c>
      <c r="E25" s="56">
        <f t="shared" si="11"/>
        <v>39847.79445202365</v>
      </c>
      <c r="F25" s="56">
        <f t="shared" si="11"/>
        <v>29835.22201939262</v>
      </c>
      <c r="G25" s="56">
        <f t="shared" si="11"/>
        <v>32198.83067371879</v>
      </c>
      <c r="H25" s="56">
        <f t="shared" si="11"/>
        <v>34153.24553335551</v>
      </c>
      <c r="I25" s="57">
        <f t="shared" si="11"/>
        <v>34365.55618830676</v>
      </c>
      <c r="J25" s="58">
        <f>(J24/J23)*1000</f>
        <v>34487.46808609405</v>
      </c>
      <c r="K25" s="57">
        <f aca="true" t="shared" si="12" ref="K25:R25">IF(K23=0,,K24/K23*1000)</f>
        <v>32321.96598700027</v>
      </c>
      <c r="L25" s="56">
        <f t="shared" si="12"/>
        <v>35335.98227248414</v>
      </c>
      <c r="M25" s="56">
        <f t="shared" si="12"/>
        <v>35284.22217610846</v>
      </c>
      <c r="N25" s="56">
        <f t="shared" si="12"/>
        <v>36551.06528167412</v>
      </c>
      <c r="O25" s="56">
        <f t="shared" si="12"/>
        <v>37869.680684218234</v>
      </c>
      <c r="P25" s="57">
        <f t="shared" si="12"/>
        <v>36389.784409621716</v>
      </c>
      <c r="Q25" s="58">
        <f t="shared" si="12"/>
        <v>35947.770237518176</v>
      </c>
      <c r="R25" s="59">
        <f t="shared" si="12"/>
        <v>35132.71335718122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6">
        <f>'B一般'!D26+'B原料'!D26</f>
        <v>16309</v>
      </c>
      <c r="E26" s="107">
        <f>'B一般'!E26+'B原料'!E26</f>
        <v>32438</v>
      </c>
      <c r="F26" s="107">
        <f>'B一般'!F26+'B原料'!F26</f>
        <v>27928</v>
      </c>
      <c r="G26" s="107">
        <f>'B一般'!G26+'B原料'!G26</f>
        <v>16037</v>
      </c>
      <c r="H26" s="107">
        <f>'B一般'!H26+'B原料'!H26</f>
        <v>12096</v>
      </c>
      <c r="I26" s="108">
        <f>'B一般'!I26+'B原料'!I26</f>
        <v>21889</v>
      </c>
      <c r="J26" s="109">
        <f>'B一般'!J26+'B原料'!J26</f>
        <v>126697</v>
      </c>
      <c r="K26" s="108">
        <f>'B一般'!K26+'B原料'!K26</f>
        <v>19269</v>
      </c>
      <c r="L26" s="107">
        <f>'B一般'!L26+'B原料'!L26</f>
        <v>35096</v>
      </c>
      <c r="M26" s="107">
        <f>'B一般'!M26+'B原料'!M26</f>
        <v>34145</v>
      </c>
      <c r="N26" s="107">
        <f>'B一般'!N26+'B原料'!N26</f>
        <v>42736</v>
      </c>
      <c r="O26" s="107">
        <f>'B一般'!O26+'B原料'!O26</f>
        <v>22008</v>
      </c>
      <c r="P26" s="108">
        <f>'B一般'!P26+'B原料'!P26</f>
        <v>44313</v>
      </c>
      <c r="Q26" s="109">
        <f>'B一般'!Q26+'B原料'!Q26</f>
        <v>197567</v>
      </c>
      <c r="R26" s="110">
        <f>'B一般'!R26+'B原料'!R26</f>
        <v>324264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6">
        <f>'B一般'!D27+'B原料'!D27</f>
        <v>728209</v>
      </c>
      <c r="E27" s="107">
        <f>'B一般'!E27+'B原料'!E27</f>
        <v>1050153</v>
      </c>
      <c r="F27" s="107">
        <f>'B一般'!F27+'B原料'!F27</f>
        <v>845981</v>
      </c>
      <c r="G27" s="107">
        <f>'B一般'!G27+'B原料'!G27</f>
        <v>550720</v>
      </c>
      <c r="H27" s="107">
        <f>'B一般'!H27+'B原料'!H27</f>
        <v>428607</v>
      </c>
      <c r="I27" s="108">
        <f>'B一般'!I27+'B原料'!I27</f>
        <v>763841</v>
      </c>
      <c r="J27" s="109">
        <f>'B一般'!J27+'B原料'!J27</f>
        <v>4367511</v>
      </c>
      <c r="K27" s="108">
        <f>'B一般'!K27+'B原料'!K27</f>
        <v>642194</v>
      </c>
      <c r="L27" s="107">
        <f>'B一般'!L27+'B原料'!L27</f>
        <v>1098875</v>
      </c>
      <c r="M27" s="107">
        <f>'B一般'!M27+'B原料'!M27</f>
        <v>1201293</v>
      </c>
      <c r="N27" s="107">
        <f>'B一般'!N27+'B原料'!N27</f>
        <v>1600417</v>
      </c>
      <c r="O27" s="107">
        <f>'B一般'!O27+'B原料'!O27</f>
        <v>812165</v>
      </c>
      <c r="P27" s="108">
        <f>'B一般'!P27+'B原料'!P27</f>
        <v>1648158</v>
      </c>
      <c r="Q27" s="109">
        <f>'B一般'!Q27+'B原料'!Q27</f>
        <v>7003102</v>
      </c>
      <c r="R27" s="110">
        <f>'B一般'!R27+'B原料'!R27</f>
        <v>11370613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13" ref="D28:I28">IF(D26=0,,D27/D26*1000)</f>
        <v>44650.74498743025</v>
      </c>
      <c r="E28" s="56">
        <f t="shared" si="13"/>
        <v>32374.15993587767</v>
      </c>
      <c r="F28" s="56">
        <f t="shared" si="13"/>
        <v>30291.49957032369</v>
      </c>
      <c r="G28" s="56">
        <f t="shared" si="13"/>
        <v>34340.587391656794</v>
      </c>
      <c r="H28" s="56">
        <f t="shared" si="13"/>
        <v>35433.779761904756</v>
      </c>
      <c r="I28" s="57">
        <f t="shared" si="13"/>
        <v>34896.112202476135</v>
      </c>
      <c r="J28" s="58">
        <f>(J27/J26)*1000</f>
        <v>34472.0948404461</v>
      </c>
      <c r="K28" s="57">
        <f aca="true" t="shared" si="14" ref="K28:R28">IF(K26=0,,K27/K26*1000)</f>
        <v>33327.832269448336</v>
      </c>
      <c r="L28" s="56">
        <f t="shared" si="14"/>
        <v>31310.548210622295</v>
      </c>
      <c r="M28" s="56">
        <f t="shared" si="14"/>
        <v>35182.10572558208</v>
      </c>
      <c r="N28" s="56">
        <f t="shared" si="14"/>
        <v>37448.91894421565</v>
      </c>
      <c r="O28" s="56">
        <f t="shared" si="14"/>
        <v>36903.1715739731</v>
      </c>
      <c r="P28" s="57">
        <f t="shared" si="14"/>
        <v>37193.55493873129</v>
      </c>
      <c r="Q28" s="58">
        <f t="shared" si="14"/>
        <v>35446.7193407806</v>
      </c>
      <c r="R28" s="59">
        <f t="shared" si="14"/>
        <v>35065.91234302914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06">
        <f>'B一般'!D29+'B原料'!D29</f>
        <v>717</v>
      </c>
      <c r="E29" s="107">
        <f>'B一般'!E29+'B原料'!E29</f>
        <v>590</v>
      </c>
      <c r="F29" s="107">
        <f>'B一般'!F29+'B原料'!F29</f>
        <v>522</v>
      </c>
      <c r="G29" s="107">
        <f>'B一般'!G29+'B原料'!G29</f>
        <v>609</v>
      </c>
      <c r="H29" s="107">
        <f>'B一般'!H29+'B原料'!H29</f>
        <v>677</v>
      </c>
      <c r="I29" s="108">
        <f>'B一般'!I29+'B原料'!I29</f>
        <v>1279</v>
      </c>
      <c r="J29" s="109">
        <f>'B一般'!J29+'B原料'!J29</f>
        <v>4394</v>
      </c>
      <c r="K29" s="108">
        <f>'B一般'!K29+'B原料'!K29</f>
        <v>2142</v>
      </c>
      <c r="L29" s="107">
        <f>'B一般'!L29+'B原料'!L29</f>
        <v>2573</v>
      </c>
      <c r="M29" s="107">
        <f>'B一般'!M29+'B原料'!M29</f>
        <v>1891</v>
      </c>
      <c r="N29" s="107">
        <f>'B一般'!N29+'B原料'!N29</f>
        <v>607</v>
      </c>
      <c r="O29" s="107">
        <f>'B一般'!O29+'B原料'!O29</f>
        <v>408</v>
      </c>
      <c r="P29" s="108">
        <f>'B一般'!P29+'B原料'!P29</f>
        <v>771</v>
      </c>
      <c r="Q29" s="109">
        <f>'B一般'!Q29+'B原料'!Q29</f>
        <v>8392</v>
      </c>
      <c r="R29" s="110">
        <f>'B一般'!R29+'B原料'!R29</f>
        <v>12786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06">
        <f>'B一般'!D30+'B原料'!D30</f>
        <v>142855</v>
      </c>
      <c r="E30" s="107">
        <f>'B一般'!E30+'B原料'!E30</f>
        <v>113777</v>
      </c>
      <c r="F30" s="107">
        <f>'B一般'!F30+'B原料'!F30</f>
        <v>101195</v>
      </c>
      <c r="G30" s="107">
        <f>'B一般'!G30+'B原料'!G30</f>
        <v>117053</v>
      </c>
      <c r="H30" s="107">
        <f>'B一般'!H30+'B原料'!H30</f>
        <v>129970</v>
      </c>
      <c r="I30" s="108">
        <f>'B一般'!I30+'B原料'!I30</f>
        <v>246069</v>
      </c>
      <c r="J30" s="109">
        <f>'B一般'!J30+'B原料'!J30</f>
        <v>850919</v>
      </c>
      <c r="K30" s="108">
        <f>'B一般'!K30+'B原料'!K30</f>
        <v>406309</v>
      </c>
      <c r="L30" s="107">
        <f>'B一般'!L30+'B原料'!L30</f>
        <v>475751</v>
      </c>
      <c r="M30" s="107">
        <f>'B一般'!M30+'B原料'!M30</f>
        <v>357759</v>
      </c>
      <c r="N30" s="107">
        <f>'B一般'!N30+'B原料'!N30</f>
        <v>111724</v>
      </c>
      <c r="O30" s="107">
        <f>'B一般'!O30+'B原料'!O30</f>
        <v>78853</v>
      </c>
      <c r="P30" s="108">
        <f>'B一般'!P30+'B原料'!P30</f>
        <v>145980</v>
      </c>
      <c r="Q30" s="109">
        <f>'B一般'!Q30+'B原料'!Q30</f>
        <v>1576376</v>
      </c>
      <c r="R30" s="110">
        <f>'B一般'!R30+'B原料'!R30</f>
        <v>2427295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15" ref="D31:I31">IF(D29=0,,D30/D29*1000)</f>
        <v>199239.88842398886</v>
      </c>
      <c r="E31" s="56">
        <f t="shared" si="15"/>
        <v>192842.37288135593</v>
      </c>
      <c r="F31" s="56">
        <f t="shared" si="15"/>
        <v>193860.153256705</v>
      </c>
      <c r="G31" s="56">
        <f t="shared" si="15"/>
        <v>192205.25451559934</v>
      </c>
      <c r="H31" s="56">
        <f t="shared" si="15"/>
        <v>191979.32053175775</v>
      </c>
      <c r="I31" s="57">
        <f t="shared" si="15"/>
        <v>192391.71227521502</v>
      </c>
      <c r="J31" s="58">
        <f>(J30/J29)*1000</f>
        <v>193654.75648611743</v>
      </c>
      <c r="K31" s="57">
        <f aca="true" t="shared" si="16" ref="K31:R31">IF(K29=0,,K30/K29*1000)</f>
        <v>189686.74136321194</v>
      </c>
      <c r="L31" s="56">
        <f t="shared" si="16"/>
        <v>184901.28254955306</v>
      </c>
      <c r="M31" s="56">
        <f t="shared" si="16"/>
        <v>189190.37546271816</v>
      </c>
      <c r="N31" s="56">
        <f t="shared" si="16"/>
        <v>184059.30807248765</v>
      </c>
      <c r="O31" s="56">
        <f t="shared" si="16"/>
        <v>193267.15686274512</v>
      </c>
      <c r="P31" s="57">
        <f t="shared" si="16"/>
        <v>189338.5214007782</v>
      </c>
      <c r="Q31" s="58">
        <f t="shared" si="16"/>
        <v>187842.70734032412</v>
      </c>
      <c r="R31" s="59">
        <f t="shared" si="16"/>
        <v>189840.0594400125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49">
        <f>'B一般'!D32+'B原料'!D32</f>
        <v>0</v>
      </c>
      <c r="E32" s="50">
        <f>'B一般'!E32+'B原料'!E32</f>
        <v>0</v>
      </c>
      <c r="F32" s="50">
        <f>'B一般'!F32+'B原料'!F32</f>
        <v>0</v>
      </c>
      <c r="G32" s="50">
        <f>'B一般'!G32+'B原料'!G32</f>
        <v>0</v>
      </c>
      <c r="H32" s="50">
        <f>'B一般'!H32+'B原料'!H32</f>
        <v>0</v>
      </c>
      <c r="I32" s="51">
        <f>'B一般'!I32+'B原料'!I32</f>
        <v>0</v>
      </c>
      <c r="J32" s="52">
        <f>'B一般'!J32+'B原料'!J32</f>
        <v>0</v>
      </c>
      <c r="K32" s="51">
        <f>'B一般'!K32+'B原料'!K32</f>
        <v>0</v>
      </c>
      <c r="L32" s="50">
        <f>'B一般'!L32+'B原料'!L32</f>
        <v>0</v>
      </c>
      <c r="M32" s="107">
        <f>'B一般'!M32+'B原料'!M32</f>
        <v>0</v>
      </c>
      <c r="N32" s="50">
        <f>'B一般'!N32+'B原料'!N32</f>
        <v>0</v>
      </c>
      <c r="O32" s="50">
        <f>'B一般'!O32+'B原料'!O32</f>
        <v>0</v>
      </c>
      <c r="P32" s="51">
        <f>'B一般'!P32+'B原料'!P32</f>
        <v>0</v>
      </c>
      <c r="Q32" s="52">
        <f>'B一般'!Q32+'B原料'!Q32</f>
        <v>0</v>
      </c>
      <c r="R32" s="53">
        <f>'B一般'!R32+'B原料'!R32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>
        <f>'B一般'!D33+'B原料'!D33</f>
        <v>0</v>
      </c>
      <c r="E33" s="50">
        <f>'B一般'!E33+'B原料'!E33</f>
        <v>0</v>
      </c>
      <c r="F33" s="50">
        <f>'B一般'!F33+'B原料'!F33</f>
        <v>0</v>
      </c>
      <c r="G33" s="50">
        <f>'B一般'!G33+'B原料'!G33</f>
        <v>0</v>
      </c>
      <c r="H33" s="50">
        <f>'B一般'!H33+'B原料'!H33</f>
        <v>0</v>
      </c>
      <c r="I33" s="51">
        <f>'B一般'!I33+'B原料'!I33</f>
        <v>0</v>
      </c>
      <c r="J33" s="52">
        <f>'B一般'!J33+'B原料'!J33</f>
        <v>0</v>
      </c>
      <c r="K33" s="51">
        <f>'B一般'!K33+'B原料'!K33</f>
        <v>0</v>
      </c>
      <c r="L33" s="50">
        <f>'B一般'!L33+'B原料'!L33</f>
        <v>0</v>
      </c>
      <c r="M33" s="107">
        <f>'B一般'!M33+'B原料'!M33</f>
        <v>0</v>
      </c>
      <c r="N33" s="50">
        <f>'B一般'!N33+'B原料'!N33</f>
        <v>0</v>
      </c>
      <c r="O33" s="50">
        <f>'B一般'!O33+'B原料'!O33</f>
        <v>0</v>
      </c>
      <c r="P33" s="51">
        <f>'B一般'!P33+'B原料'!P33</f>
        <v>0</v>
      </c>
      <c r="Q33" s="52">
        <f>'B一般'!Q33+'B原料'!Q33</f>
        <v>0</v>
      </c>
      <c r="R33" s="53">
        <f>'B一般'!R33+'B原料'!R33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17" ref="D34:J34">IF(D32=0,,D33/D32*1000)</f>
        <v>0</v>
      </c>
      <c r="E34" s="56">
        <f t="shared" si="17"/>
        <v>0</v>
      </c>
      <c r="F34" s="56">
        <f t="shared" si="17"/>
        <v>0</v>
      </c>
      <c r="G34" s="56">
        <f t="shared" si="17"/>
        <v>0</v>
      </c>
      <c r="H34" s="56">
        <f t="shared" si="17"/>
        <v>0</v>
      </c>
      <c r="I34" s="57">
        <f t="shared" si="17"/>
        <v>0</v>
      </c>
      <c r="J34" s="58">
        <f t="shared" si="17"/>
        <v>0</v>
      </c>
      <c r="K34" s="57">
        <f aca="true" t="shared" si="18" ref="K34:R34">IF(K32=0,,K33/K32*1000)</f>
        <v>0</v>
      </c>
      <c r="L34" s="56">
        <f t="shared" si="18"/>
        <v>0</v>
      </c>
      <c r="M34" s="56">
        <f t="shared" si="18"/>
        <v>0</v>
      </c>
      <c r="N34" s="56">
        <f t="shared" si="18"/>
        <v>0</v>
      </c>
      <c r="O34" s="56">
        <f t="shared" si="18"/>
        <v>0</v>
      </c>
      <c r="P34" s="57">
        <f t="shared" si="18"/>
        <v>0</v>
      </c>
      <c r="Q34" s="58">
        <f t="shared" si="18"/>
        <v>0</v>
      </c>
      <c r="R34" s="59">
        <f t="shared" si="18"/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49">
        <f>'B一般'!D35+'B原料'!D35</f>
        <v>0</v>
      </c>
      <c r="E35" s="50">
        <f>'B一般'!E35+'B原料'!E35</f>
        <v>0</v>
      </c>
      <c r="F35" s="107">
        <f>'B一般'!F35+'B原料'!F35</f>
        <v>0</v>
      </c>
      <c r="G35" s="107">
        <f>'B一般'!G35+'B原料'!G35</f>
        <v>0</v>
      </c>
      <c r="H35" s="107">
        <f>'B一般'!H35+'B原料'!H35</f>
        <v>0</v>
      </c>
      <c r="I35" s="108">
        <f>'B一般'!I35+'B原料'!I35</f>
        <v>9847</v>
      </c>
      <c r="J35" s="109">
        <f>'B一般'!J35+'B原料'!J35</f>
        <v>9847</v>
      </c>
      <c r="K35" s="108">
        <f>'B一般'!K35+'B原料'!K35</f>
        <v>0</v>
      </c>
      <c r="L35" s="107">
        <f>'B一般'!L35+'B原料'!L35</f>
        <v>0</v>
      </c>
      <c r="M35" s="107">
        <f>'B一般'!M35+'B原料'!M35</f>
        <v>0</v>
      </c>
      <c r="N35" s="107">
        <f>'B一般'!N35+'B原料'!N35</f>
        <v>8630</v>
      </c>
      <c r="O35" s="107">
        <f>'B一般'!O35+'B原料'!O35</f>
        <v>10192</v>
      </c>
      <c r="P35" s="108">
        <f>'B一般'!P35+'B原料'!P35</f>
        <v>0</v>
      </c>
      <c r="Q35" s="109">
        <f>'B一般'!Q35+'B原料'!Q35</f>
        <v>18822</v>
      </c>
      <c r="R35" s="110">
        <f>'B一般'!R35+'B原料'!R35</f>
        <v>28669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>
        <f>'B一般'!D36+'B原料'!D36</f>
        <v>0</v>
      </c>
      <c r="E36" s="50">
        <f>'B一般'!E36+'B原料'!E36</f>
        <v>0</v>
      </c>
      <c r="F36" s="107">
        <f>'B一般'!F36+'B原料'!F36</f>
        <v>0</v>
      </c>
      <c r="G36" s="107">
        <f>'B一般'!G36+'B原料'!G36</f>
        <v>0</v>
      </c>
      <c r="H36" s="107">
        <f>'B一般'!H36+'B原料'!H36</f>
        <v>0</v>
      </c>
      <c r="I36" s="108">
        <f>'B一般'!I36+'B原料'!I36</f>
        <v>356670</v>
      </c>
      <c r="J36" s="109">
        <f>'B一般'!J36+'B原料'!J36</f>
        <v>356670</v>
      </c>
      <c r="K36" s="108">
        <f>'B一般'!K36+'B原料'!K36</f>
        <v>0</v>
      </c>
      <c r="L36" s="107">
        <f>'B一般'!L36+'B原料'!L36</f>
        <v>0</v>
      </c>
      <c r="M36" s="107">
        <f>'B一般'!M36+'B原料'!M36</f>
        <v>0</v>
      </c>
      <c r="N36" s="107">
        <f>'B一般'!N36+'B原料'!N36</f>
        <v>330965</v>
      </c>
      <c r="O36" s="107">
        <f>'B一般'!O36+'B原料'!O36</f>
        <v>389161</v>
      </c>
      <c r="P36" s="108">
        <f>'B一般'!P36+'B原料'!P36</f>
        <v>0</v>
      </c>
      <c r="Q36" s="109">
        <f>'B一般'!Q36+'B原料'!Q36</f>
        <v>720126</v>
      </c>
      <c r="R36" s="110">
        <f>'B一般'!R36+'B原料'!R36</f>
        <v>1076796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9" ref="D37:I37">IF(D35=0,,D36/D35*1000)</f>
        <v>0</v>
      </c>
      <c r="E37" s="56">
        <f t="shared" si="19"/>
        <v>0</v>
      </c>
      <c r="F37" s="56">
        <f t="shared" si="19"/>
        <v>0</v>
      </c>
      <c r="G37" s="56">
        <f t="shared" si="19"/>
        <v>0</v>
      </c>
      <c r="H37" s="56">
        <f t="shared" si="19"/>
        <v>0</v>
      </c>
      <c r="I37" s="57">
        <f t="shared" si="19"/>
        <v>36221.18411698995</v>
      </c>
      <c r="J37" s="58">
        <f>(J36/J35)*1000</f>
        <v>36221.18411698995</v>
      </c>
      <c r="K37" s="57">
        <f aca="true" t="shared" si="20" ref="K37:R37">IF(K35=0,,K36/K35*1000)</f>
        <v>0</v>
      </c>
      <c r="L37" s="56">
        <f t="shared" si="20"/>
        <v>0</v>
      </c>
      <c r="M37" s="56">
        <f t="shared" si="20"/>
        <v>0</v>
      </c>
      <c r="N37" s="56">
        <f t="shared" si="20"/>
        <v>38350.521436848205</v>
      </c>
      <c r="O37" s="56">
        <f t="shared" si="20"/>
        <v>38182.98665620094</v>
      </c>
      <c r="P37" s="57">
        <f t="shared" si="20"/>
        <v>0</v>
      </c>
      <c r="Q37" s="58">
        <f t="shared" si="20"/>
        <v>38259.80235894166</v>
      </c>
      <c r="R37" s="59">
        <f t="shared" si="20"/>
        <v>37559.593986535976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06">
        <f>'B一般'!D38+'B原料'!D38</f>
        <v>5267</v>
      </c>
      <c r="E38" s="107">
        <f>'B一般'!E38+'B原料'!E38</f>
        <v>44</v>
      </c>
      <c r="F38" s="107">
        <f>'B一般'!F38+'B原料'!F38</f>
        <v>78</v>
      </c>
      <c r="G38" s="107">
        <f>'B一般'!G38+'B原料'!G38</f>
        <v>44</v>
      </c>
      <c r="H38" s="107">
        <f>'B一般'!H38+'B原料'!H38</f>
        <v>173</v>
      </c>
      <c r="I38" s="108">
        <f>'B一般'!I38+'B原料'!I38</f>
        <v>159</v>
      </c>
      <c r="J38" s="109">
        <f>'B一般'!J38+'B原料'!J38</f>
        <v>5765</v>
      </c>
      <c r="K38" s="108">
        <f>'B一般'!K38+'B原料'!K38</f>
        <v>177</v>
      </c>
      <c r="L38" s="107">
        <f>'B一般'!L38+'B原料'!L38</f>
        <v>133</v>
      </c>
      <c r="M38" s="107">
        <f>'B一般'!M38+'B原料'!M38</f>
        <v>106</v>
      </c>
      <c r="N38" s="107">
        <f>'B一般'!N38+'B原料'!N38</f>
        <v>56</v>
      </c>
      <c r="O38" s="107">
        <f>'B一般'!O38+'B原料'!O38</f>
        <v>29</v>
      </c>
      <c r="P38" s="108">
        <f>'B一般'!P38+'B原料'!P38</f>
        <v>84</v>
      </c>
      <c r="Q38" s="109">
        <f>'B一般'!Q38+'B原料'!Q38</f>
        <v>585</v>
      </c>
      <c r="R38" s="110">
        <f>'B一般'!R38+'B原料'!R38</f>
        <v>6350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06">
        <f>'B一般'!D39+'B原料'!D39</f>
        <v>280256</v>
      </c>
      <c r="E39" s="107">
        <f>'B一般'!E39+'B原料'!E39</f>
        <v>60129</v>
      </c>
      <c r="F39" s="107">
        <f>'B一般'!F39+'B原料'!F39</f>
        <v>41846</v>
      </c>
      <c r="G39" s="107">
        <f>'B一般'!G39+'B原料'!G39</f>
        <v>67026</v>
      </c>
      <c r="H39" s="107">
        <f>'B一般'!H39+'B原料'!H39</f>
        <v>69750</v>
      </c>
      <c r="I39" s="108">
        <f>'B一般'!I39+'B原料'!I39</f>
        <v>86960</v>
      </c>
      <c r="J39" s="109">
        <f>'B一般'!J39+'B原料'!J39</f>
        <v>605967</v>
      </c>
      <c r="K39" s="108">
        <f>'B一般'!K39+'B原料'!K39</f>
        <v>107374</v>
      </c>
      <c r="L39" s="107">
        <f>'B一般'!L39+'B原料'!L39</f>
        <v>62329</v>
      </c>
      <c r="M39" s="107">
        <f>'B一般'!M39+'B原料'!M39</f>
        <v>61331</v>
      </c>
      <c r="N39" s="107">
        <f>'B一般'!N39+'B原料'!N39</f>
        <v>57604</v>
      </c>
      <c r="O39" s="107">
        <f>'B一般'!O39+'B原料'!O39</f>
        <v>17573</v>
      </c>
      <c r="P39" s="108">
        <f>'B一般'!P39+'B原料'!P39</f>
        <v>89472</v>
      </c>
      <c r="Q39" s="109">
        <f>'B一般'!Q39+'B原料'!Q39</f>
        <v>395683</v>
      </c>
      <c r="R39" s="110">
        <f>'B一般'!R39+'B原料'!R39</f>
        <v>1001650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21" ref="D40:I40">IF(D38=0,,D39/D38*1000)</f>
        <v>53209.79684830074</v>
      </c>
      <c r="E40" s="56">
        <f t="shared" si="21"/>
        <v>1366568.1818181816</v>
      </c>
      <c r="F40" s="56">
        <f t="shared" si="21"/>
        <v>536487.1794871795</v>
      </c>
      <c r="G40" s="56">
        <f t="shared" si="21"/>
        <v>1523318.1818181816</v>
      </c>
      <c r="H40" s="56">
        <f t="shared" si="21"/>
        <v>403179.19075144513</v>
      </c>
      <c r="I40" s="57">
        <f t="shared" si="21"/>
        <v>546918.2389937107</v>
      </c>
      <c r="J40" s="58">
        <f>(J39/J38)*1000</f>
        <v>105111.36166522116</v>
      </c>
      <c r="K40" s="57">
        <f aca="true" t="shared" si="22" ref="K40:R40">IF(K38=0,,K39/K38*1000)</f>
        <v>606632.768361582</v>
      </c>
      <c r="L40" s="56">
        <f t="shared" si="22"/>
        <v>468639.0977443609</v>
      </c>
      <c r="M40" s="56">
        <f t="shared" si="22"/>
        <v>578594.3396226416</v>
      </c>
      <c r="N40" s="56">
        <f t="shared" si="22"/>
        <v>1028642.8571428572</v>
      </c>
      <c r="O40" s="56">
        <f t="shared" si="22"/>
        <v>605965.5172413792</v>
      </c>
      <c r="P40" s="57">
        <f t="shared" si="22"/>
        <v>1065142.857142857</v>
      </c>
      <c r="Q40" s="58">
        <f t="shared" si="22"/>
        <v>676381.1965811966</v>
      </c>
      <c r="R40" s="59">
        <f t="shared" si="22"/>
        <v>157740.15748031496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6">
        <f>'B一般'!D41+'B原料'!D41</f>
        <v>222077</v>
      </c>
      <c r="E41" s="107">
        <f>'B一般'!E41+'B原料'!E41</f>
        <v>322724</v>
      </c>
      <c r="F41" s="107">
        <f>'B一般'!F41+'B原料'!F41</f>
        <v>384590</v>
      </c>
      <c r="G41" s="107">
        <f>'B一般'!G41+'B原料'!G41</f>
        <v>392946</v>
      </c>
      <c r="H41" s="122">
        <f>'B一般'!H41+'B原料'!H41</f>
        <v>333750</v>
      </c>
      <c r="I41" s="108">
        <f>'B一般'!I41+'B原料'!I41</f>
        <v>464776</v>
      </c>
      <c r="J41" s="109">
        <f>'B一般'!J41+'B原料'!J41</f>
        <v>2120863</v>
      </c>
      <c r="K41" s="108">
        <f>'B一般'!K41+'B原料'!K41</f>
        <v>175779</v>
      </c>
      <c r="L41" s="107">
        <f>'B一般'!L41+'B原料'!L41</f>
        <v>380273</v>
      </c>
      <c r="M41" s="107">
        <f>'B一般'!M41+'B原料'!M41</f>
        <v>239168</v>
      </c>
      <c r="N41" s="107">
        <f>'B一般'!N41+'B原料'!N41</f>
        <v>375805</v>
      </c>
      <c r="O41" s="107">
        <f>'B一般'!O41+'B原料'!O41</f>
        <v>350746</v>
      </c>
      <c r="P41" s="108">
        <f>'B一般'!P41+'B原料'!P41</f>
        <v>357848</v>
      </c>
      <c r="Q41" s="109">
        <f>'B一般'!Q41+'B原料'!Q41</f>
        <v>1879619</v>
      </c>
      <c r="R41" s="110">
        <f>'B一般'!R41+'B原料'!R41</f>
        <v>4000482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6">
        <f>'B一般'!D42+'B原料'!D42</f>
        <v>9627578</v>
      </c>
      <c r="E42" s="107">
        <f>'B一般'!E42+'B原料'!E42</f>
        <v>12262787</v>
      </c>
      <c r="F42" s="107">
        <f>'B一般'!F42+'B原料'!F42</f>
        <v>11324807</v>
      </c>
      <c r="G42" s="107">
        <f>'B一般'!G42+'B原料'!G42</f>
        <v>12923010</v>
      </c>
      <c r="H42" s="122">
        <f>'B一般'!H42+'B原料'!H42</f>
        <v>11531116</v>
      </c>
      <c r="I42" s="108">
        <f>'B一般'!I42+'B原料'!I42</f>
        <v>16204803</v>
      </c>
      <c r="J42" s="109">
        <f>'B一般'!J42+'B原料'!J42</f>
        <v>73874101</v>
      </c>
      <c r="K42" s="108">
        <f>'B一般'!K42+'B原料'!K42</f>
        <v>6051467</v>
      </c>
      <c r="L42" s="107">
        <f>'B一般'!L42+'B原料'!L42</f>
        <v>12799018</v>
      </c>
      <c r="M42" s="107">
        <f>'B一般'!M42+'B原料'!M42</f>
        <v>8781944</v>
      </c>
      <c r="N42" s="107">
        <f>'B一般'!N42+'B原料'!N42</f>
        <v>14089432</v>
      </c>
      <c r="O42" s="107">
        <f>'B一般'!O42+'B原料'!O42</f>
        <v>13243330</v>
      </c>
      <c r="P42" s="108">
        <f>'B一般'!P42+'B原料'!P42</f>
        <v>13101189</v>
      </c>
      <c r="Q42" s="109">
        <f>'B一般'!Q42+'B原料'!Q42</f>
        <v>68066380</v>
      </c>
      <c r="R42" s="110">
        <f>'B一般'!R42+'B原料'!R42</f>
        <v>141940481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23" ref="D43:I43">IF(D41=0,,D42/D41*1000)</f>
        <v>43352.431814190575</v>
      </c>
      <c r="E43" s="56">
        <f t="shared" si="23"/>
        <v>37997.75349834533</v>
      </c>
      <c r="F43" s="56">
        <f t="shared" si="23"/>
        <v>29446.4416651499</v>
      </c>
      <c r="G43" s="56">
        <f t="shared" si="23"/>
        <v>32887.49599181567</v>
      </c>
      <c r="H43" s="121">
        <f t="shared" si="23"/>
        <v>34550.160299625466</v>
      </c>
      <c r="I43" s="57">
        <f t="shared" si="23"/>
        <v>34865.834294369764</v>
      </c>
      <c r="J43" s="58">
        <f>(J42/J41)*1000</f>
        <v>34832.094765197</v>
      </c>
      <c r="K43" s="57">
        <f aca="true" t="shared" si="24" ref="K43:R43">IF(K41=0,,K42/K41*1000)</f>
        <v>34426.56403779746</v>
      </c>
      <c r="L43" s="56">
        <f t="shared" si="24"/>
        <v>33657.4460979349</v>
      </c>
      <c r="M43" s="56">
        <f t="shared" si="24"/>
        <v>36718.724913031845</v>
      </c>
      <c r="N43" s="56">
        <f t="shared" si="24"/>
        <v>37491.33726267612</v>
      </c>
      <c r="O43" s="56">
        <f t="shared" si="24"/>
        <v>37757.608069657246</v>
      </c>
      <c r="P43" s="57">
        <f t="shared" si="24"/>
        <v>36611.04435402741</v>
      </c>
      <c r="Q43" s="58">
        <f t="shared" si="24"/>
        <v>36212.86015942593</v>
      </c>
      <c r="R43" s="59">
        <f t="shared" si="24"/>
        <v>35480.844808200614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74">
        <v>119.62</v>
      </c>
      <c r="E44" s="64">
        <f>'B一般'!E44</f>
        <v>118.54</v>
      </c>
      <c r="F44" s="64">
        <f>'B一般'!F44</f>
        <v>117.74</v>
      </c>
      <c r="G44" s="64">
        <f>'B一般'!G44</f>
        <v>118.31</v>
      </c>
      <c r="H44" s="64">
        <f>'B一般'!H44</f>
        <v>119.35</v>
      </c>
      <c r="I44" s="63">
        <f>'B一般'!I44</f>
        <v>117.32</v>
      </c>
      <c r="J44" s="62">
        <f>'総合計'!J44</f>
        <v>118.39474957733648</v>
      </c>
      <c r="K44" s="63">
        <f>'B一般'!K44</f>
        <v>111.49</v>
      </c>
      <c r="L44" s="64">
        <f>'B一般'!L44</f>
        <v>109.18</v>
      </c>
      <c r="M44" s="64">
        <f>'B一般'!M44</f>
        <v>108.74</v>
      </c>
      <c r="N44" s="64">
        <f>'B一般'!N44</f>
        <v>106.93</v>
      </c>
      <c r="O44" s="64">
        <f>'B一般'!O44</f>
        <v>106.04</v>
      </c>
      <c r="P44" s="63">
        <f>'B一般'!P44</f>
        <v>108.97</v>
      </c>
      <c r="Q44" s="62">
        <f>'総合計'!Q44</f>
        <v>108.31690670509961</v>
      </c>
      <c r="R44" s="75">
        <f>'総合計'!R44</f>
        <v>113.49455375419555</v>
      </c>
      <c r="S44" s="45"/>
    </row>
    <row r="45" ht="16.5" customHeight="1">
      <c r="A45" s="117" t="s">
        <v>77</v>
      </c>
    </row>
  </sheetData>
  <mergeCells count="15">
    <mergeCell ref="A5:A7"/>
    <mergeCell ref="A8:A10"/>
    <mergeCell ref="A11:A13"/>
    <mergeCell ref="D2:P2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Zeros="0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45" sqref="P45"/>
    </sheetView>
  </sheetViews>
  <sheetFormatPr defaultColWidth="9.140625" defaultRowHeight="12.75"/>
  <cols>
    <col min="1" max="1" width="14.28125" style="0" customWidth="1"/>
    <col min="4" max="9" width="10.140625" style="0" customWidth="1"/>
    <col min="10" max="10" width="10.7109375" style="0" customWidth="1"/>
    <col min="11" max="16" width="10.140625" style="0" customWidth="1"/>
    <col min="17" max="18" width="10.7109375" style="0" customWidth="1"/>
    <col min="19" max="19" width="6.140625" style="0" customWidth="1"/>
  </cols>
  <sheetData>
    <row r="2" spans="1:16" ht="27" customHeight="1">
      <c r="A2" s="2"/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44" t="s">
        <v>73</v>
      </c>
      <c r="B3" s="44"/>
      <c r="C3" s="44"/>
      <c r="D3" s="44"/>
      <c r="E3" s="44"/>
      <c r="F3" s="4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18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66"/>
      <c r="E5" s="67"/>
      <c r="F5" s="67"/>
      <c r="G5" s="67"/>
      <c r="H5" s="67"/>
      <c r="I5" s="68"/>
      <c r="J5" s="52">
        <f>SUM(D5:I5)</f>
        <v>0</v>
      </c>
      <c r="K5" s="68"/>
      <c r="L5" s="67"/>
      <c r="M5" s="67"/>
      <c r="N5" s="67"/>
      <c r="O5" s="67"/>
      <c r="P5" s="68"/>
      <c r="Q5" s="52">
        <f>SUM(K5:P5)</f>
        <v>0</v>
      </c>
      <c r="R5" s="53">
        <f>J5+Q5</f>
        <v>0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66"/>
      <c r="E6" s="67"/>
      <c r="F6" s="67"/>
      <c r="G6" s="67"/>
      <c r="H6" s="67"/>
      <c r="I6" s="68"/>
      <c r="J6" s="52">
        <f>SUM(D6:I6)</f>
        <v>0</v>
      </c>
      <c r="K6" s="51"/>
      <c r="L6" s="50"/>
      <c r="M6" s="50"/>
      <c r="N6" s="50"/>
      <c r="O6" s="50"/>
      <c r="P6" s="51"/>
      <c r="Q6" s="52">
        <f>SUM(K6:P6)</f>
        <v>0</v>
      </c>
      <c r="R6" s="53">
        <f>J6+Q6</f>
        <v>0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>IF(D5=0,,D6/D5*1000)</f>
        <v>0</v>
      </c>
      <c r="E7" s="56">
        <f>IF(E5=0,,E6/E5*1000)</f>
        <v>0</v>
      </c>
      <c r="F7" s="56">
        <f>IF(F5=0,,F6/F5*1000)</f>
        <v>0</v>
      </c>
      <c r="G7" s="56">
        <f>IF(G5=0,,G6/G5*1000)</f>
        <v>0</v>
      </c>
      <c r="H7" s="56">
        <f aca="true" t="shared" si="0" ref="H7:R7">IF(H5=0,,H6/H5*1000)</f>
        <v>0</v>
      </c>
      <c r="I7" s="57">
        <f t="shared" si="0"/>
        <v>0</v>
      </c>
      <c r="J7" s="58">
        <f t="shared" si="0"/>
        <v>0</v>
      </c>
      <c r="K7" s="57">
        <f t="shared" si="0"/>
        <v>0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7">
        <f t="shared" si="0"/>
        <v>0</v>
      </c>
      <c r="Q7" s="58">
        <f t="shared" si="0"/>
        <v>0</v>
      </c>
      <c r="R7" s="59">
        <f t="shared" si="0"/>
        <v>0</v>
      </c>
      <c r="S7" s="60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66"/>
      <c r="E8" s="67"/>
      <c r="F8" s="67"/>
      <c r="G8" s="67"/>
      <c r="H8" s="67"/>
      <c r="I8" s="68"/>
      <c r="J8" s="52">
        <f>SUM(D8:I8)</f>
        <v>0</v>
      </c>
      <c r="K8" s="68"/>
      <c r="L8" s="67"/>
      <c r="M8" s="67"/>
      <c r="N8" s="67"/>
      <c r="O8" s="67"/>
      <c r="P8" s="68"/>
      <c r="Q8" s="52">
        <f>SUM(K8:P8)</f>
        <v>0</v>
      </c>
      <c r="R8" s="53">
        <f>J8+Q8</f>
        <v>0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66"/>
      <c r="E9" s="67"/>
      <c r="F9" s="67"/>
      <c r="G9" s="67"/>
      <c r="H9" s="67"/>
      <c r="I9" s="68"/>
      <c r="J9" s="52">
        <f>SUM(D9:I9)</f>
        <v>0</v>
      </c>
      <c r="K9" s="51"/>
      <c r="L9" s="50"/>
      <c r="M9" s="50"/>
      <c r="N9" s="50"/>
      <c r="O9" s="50"/>
      <c r="P9" s="51"/>
      <c r="Q9" s="52">
        <f>SUM(K9:P9)</f>
        <v>0</v>
      </c>
      <c r="R9" s="53">
        <f>J9+Q9</f>
        <v>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1" ref="D10:R10">IF(D8=0,,D9/D8*1000)</f>
        <v>0</v>
      </c>
      <c r="E10" s="56">
        <f t="shared" si="1"/>
        <v>0</v>
      </c>
      <c r="F10" s="56">
        <f t="shared" si="1"/>
        <v>0</v>
      </c>
      <c r="G10" s="56">
        <f t="shared" si="1"/>
        <v>0</v>
      </c>
      <c r="H10" s="56">
        <f t="shared" si="1"/>
        <v>0</v>
      </c>
      <c r="I10" s="57">
        <f t="shared" si="1"/>
        <v>0</v>
      </c>
      <c r="J10" s="58">
        <f t="shared" si="1"/>
        <v>0</v>
      </c>
      <c r="K10" s="57">
        <f t="shared" si="1"/>
        <v>0</v>
      </c>
      <c r="L10" s="56">
        <f t="shared" si="1"/>
        <v>0</v>
      </c>
      <c r="M10" s="56">
        <f t="shared" si="1"/>
        <v>0</v>
      </c>
      <c r="N10" s="56">
        <f t="shared" si="1"/>
        <v>0</v>
      </c>
      <c r="O10" s="56">
        <f t="shared" si="1"/>
        <v>0</v>
      </c>
      <c r="P10" s="57">
        <f t="shared" si="1"/>
        <v>0</v>
      </c>
      <c r="Q10" s="58">
        <f t="shared" si="1"/>
        <v>0</v>
      </c>
      <c r="R10" s="59">
        <f t="shared" si="1"/>
        <v>0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66"/>
      <c r="E11" s="67"/>
      <c r="F11" s="67"/>
      <c r="G11" s="67"/>
      <c r="H11" s="67"/>
      <c r="I11" s="68"/>
      <c r="J11" s="52">
        <f>SUM(D11:I11)</f>
        <v>0</v>
      </c>
      <c r="K11" s="68"/>
      <c r="L11" s="67"/>
      <c r="M11" s="67"/>
      <c r="N11" s="67"/>
      <c r="O11" s="67"/>
      <c r="P11" s="68"/>
      <c r="Q11" s="52">
        <f>SUM(K11:P11)</f>
        <v>0</v>
      </c>
      <c r="R11" s="53">
        <f>J11+Q11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49"/>
      <c r="E12" s="50"/>
      <c r="F12" s="50"/>
      <c r="G12" s="67"/>
      <c r="H12" s="50"/>
      <c r="I12" s="51"/>
      <c r="J12" s="52">
        <f>SUM(D12:I12)</f>
        <v>0</v>
      </c>
      <c r="K12" s="51"/>
      <c r="L12" s="50"/>
      <c r="M12" s="50"/>
      <c r="N12" s="50"/>
      <c r="O12" s="50"/>
      <c r="P12" s="51"/>
      <c r="Q12" s="52">
        <f>SUM(K12:P12)</f>
        <v>0</v>
      </c>
      <c r="R12" s="53">
        <f>J12+Q12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2" ref="D13:R13">IF(D11=0,,D12/D11*1000)</f>
        <v>0</v>
      </c>
      <c r="E13" s="56">
        <f t="shared" si="2"/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7">
        <f t="shared" si="2"/>
        <v>0</v>
      </c>
      <c r="J13" s="58">
        <f t="shared" si="2"/>
        <v>0</v>
      </c>
      <c r="K13" s="57">
        <f t="shared" si="2"/>
        <v>0</v>
      </c>
      <c r="L13" s="56">
        <f t="shared" si="2"/>
        <v>0</v>
      </c>
      <c r="M13" s="56">
        <f t="shared" si="2"/>
        <v>0</v>
      </c>
      <c r="N13" s="56">
        <f t="shared" si="2"/>
        <v>0</v>
      </c>
      <c r="O13" s="56">
        <f t="shared" si="2"/>
        <v>0</v>
      </c>
      <c r="P13" s="57">
        <f t="shared" si="2"/>
        <v>0</v>
      </c>
      <c r="Q13" s="58">
        <f t="shared" si="2"/>
        <v>0</v>
      </c>
      <c r="R13" s="59">
        <f t="shared" si="2"/>
        <v>0</v>
      </c>
      <c r="S13" s="60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66"/>
      <c r="E14" s="67"/>
      <c r="F14" s="67"/>
      <c r="G14" s="67"/>
      <c r="H14" s="67"/>
      <c r="I14" s="68"/>
      <c r="J14" s="52">
        <f>SUM(D14:I14)</f>
        <v>0</v>
      </c>
      <c r="K14" s="68"/>
      <c r="L14" s="67"/>
      <c r="M14" s="67"/>
      <c r="N14" s="67"/>
      <c r="O14" s="67"/>
      <c r="P14" s="68"/>
      <c r="Q14" s="52">
        <f>SUM(K14:P14)</f>
        <v>0</v>
      </c>
      <c r="R14" s="53">
        <f>J14+Q14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/>
      <c r="E15" s="50"/>
      <c r="F15" s="50"/>
      <c r="G15" s="50"/>
      <c r="H15" s="50"/>
      <c r="I15" s="51"/>
      <c r="J15" s="52">
        <f>SUM(D15:I15)</f>
        <v>0</v>
      </c>
      <c r="K15" s="51"/>
      <c r="L15" s="50"/>
      <c r="M15" s="50"/>
      <c r="N15" s="50"/>
      <c r="O15" s="50"/>
      <c r="P15" s="51"/>
      <c r="Q15" s="52">
        <f>SUM(K15:P15)</f>
        <v>0</v>
      </c>
      <c r="R15" s="53">
        <f>J15+Q15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3" ref="D16:R16">IF(D14=0,,D15/D14*1000)</f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  <c r="H16" s="56">
        <f t="shared" si="3"/>
        <v>0</v>
      </c>
      <c r="I16" s="57">
        <f t="shared" si="3"/>
        <v>0</v>
      </c>
      <c r="J16" s="58">
        <f t="shared" si="3"/>
        <v>0</v>
      </c>
      <c r="K16" s="57">
        <f t="shared" si="3"/>
        <v>0</v>
      </c>
      <c r="L16" s="56">
        <f t="shared" si="3"/>
        <v>0</v>
      </c>
      <c r="M16" s="56">
        <f t="shared" si="3"/>
        <v>0</v>
      </c>
      <c r="N16" s="56">
        <f t="shared" si="3"/>
        <v>0</v>
      </c>
      <c r="O16" s="56">
        <f t="shared" si="3"/>
        <v>0</v>
      </c>
      <c r="P16" s="57">
        <f t="shared" si="3"/>
        <v>0</v>
      </c>
      <c r="Q16" s="58">
        <f t="shared" si="3"/>
        <v>0</v>
      </c>
      <c r="R16" s="59">
        <f t="shared" si="3"/>
        <v>0</v>
      </c>
      <c r="S16" s="60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66"/>
      <c r="E17" s="67"/>
      <c r="F17" s="67"/>
      <c r="G17" s="67"/>
      <c r="H17" s="67"/>
      <c r="I17" s="68"/>
      <c r="J17" s="52">
        <f>SUM(D17:I17)</f>
        <v>0</v>
      </c>
      <c r="K17" s="68"/>
      <c r="L17" s="67"/>
      <c r="M17" s="67"/>
      <c r="N17" s="67"/>
      <c r="O17" s="67"/>
      <c r="P17" s="68"/>
      <c r="Q17" s="52">
        <f>SUM(K17:P17)</f>
        <v>0</v>
      </c>
      <c r="R17" s="53">
        <f>J17+Q17</f>
        <v>0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66"/>
      <c r="E18" s="67"/>
      <c r="F18" s="67"/>
      <c r="G18" s="67"/>
      <c r="H18" s="67"/>
      <c r="I18" s="68"/>
      <c r="J18" s="52">
        <f>SUM(D18:I18)</f>
        <v>0</v>
      </c>
      <c r="K18" s="51"/>
      <c r="L18" s="50"/>
      <c r="M18" s="50"/>
      <c r="N18" s="50"/>
      <c r="O18" s="50"/>
      <c r="P18" s="51"/>
      <c r="Q18" s="52">
        <f>SUM(K18:P18)</f>
        <v>0</v>
      </c>
      <c r="R18" s="53">
        <f>J18+Q18</f>
        <v>0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4" ref="D19:R19">IF(D17=0,,D18/D17*1000)</f>
        <v>0</v>
      </c>
      <c r="E19" s="56">
        <f t="shared" si="4"/>
        <v>0</v>
      </c>
      <c r="F19" s="56">
        <f t="shared" si="4"/>
        <v>0</v>
      </c>
      <c r="G19" s="56">
        <f t="shared" si="4"/>
        <v>0</v>
      </c>
      <c r="H19" s="56">
        <f t="shared" si="4"/>
        <v>0</v>
      </c>
      <c r="I19" s="57">
        <f t="shared" si="4"/>
        <v>0</v>
      </c>
      <c r="J19" s="58">
        <f t="shared" si="4"/>
        <v>0</v>
      </c>
      <c r="K19" s="57">
        <f t="shared" si="4"/>
        <v>0</v>
      </c>
      <c r="L19" s="56">
        <f t="shared" si="4"/>
        <v>0</v>
      </c>
      <c r="M19" s="56">
        <f t="shared" si="4"/>
        <v>0</v>
      </c>
      <c r="N19" s="56">
        <f t="shared" si="4"/>
        <v>0</v>
      </c>
      <c r="O19" s="56">
        <f t="shared" si="4"/>
        <v>0</v>
      </c>
      <c r="P19" s="57">
        <f t="shared" si="4"/>
        <v>0</v>
      </c>
      <c r="Q19" s="58">
        <f t="shared" si="4"/>
        <v>0</v>
      </c>
      <c r="R19" s="59">
        <f t="shared" si="4"/>
        <v>0</v>
      </c>
      <c r="S19" s="60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66"/>
      <c r="E20" s="67"/>
      <c r="F20" s="67"/>
      <c r="G20" s="67"/>
      <c r="H20" s="67"/>
      <c r="I20" s="68"/>
      <c r="J20" s="52">
        <f>SUM(D20:I20)</f>
        <v>0</v>
      </c>
      <c r="K20" s="68"/>
      <c r="L20" s="67"/>
      <c r="M20" s="67"/>
      <c r="N20" s="67"/>
      <c r="O20" s="67"/>
      <c r="P20" s="68"/>
      <c r="Q20" s="52">
        <f>SUM(K20:P20)</f>
        <v>0</v>
      </c>
      <c r="R20" s="53">
        <f>J20+Q20</f>
        <v>0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66"/>
      <c r="E21" s="67"/>
      <c r="F21" s="67"/>
      <c r="G21" s="67"/>
      <c r="H21" s="67"/>
      <c r="I21" s="68"/>
      <c r="J21" s="52">
        <f>SUM(D21:I21)</f>
        <v>0</v>
      </c>
      <c r="K21" s="51"/>
      <c r="L21" s="50"/>
      <c r="M21" s="50"/>
      <c r="N21" s="50"/>
      <c r="O21" s="50"/>
      <c r="P21" s="51"/>
      <c r="Q21" s="52">
        <f>SUM(K21:P21)</f>
        <v>0</v>
      </c>
      <c r="R21" s="53">
        <f>J21+Q21</f>
        <v>0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5" ref="D22:R22">IF(D20=0,,D21/D20*1000)</f>
        <v>0</v>
      </c>
      <c r="E22" s="56">
        <f t="shared" si="5"/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7">
        <f t="shared" si="5"/>
        <v>0</v>
      </c>
      <c r="J22" s="58">
        <f t="shared" si="5"/>
        <v>0</v>
      </c>
      <c r="K22" s="57">
        <f t="shared" si="5"/>
        <v>0</v>
      </c>
      <c r="L22" s="56">
        <f t="shared" si="5"/>
        <v>0</v>
      </c>
      <c r="M22" s="56">
        <f t="shared" si="5"/>
        <v>0</v>
      </c>
      <c r="N22" s="56">
        <f t="shared" si="5"/>
        <v>0</v>
      </c>
      <c r="O22" s="56">
        <f t="shared" si="5"/>
        <v>0</v>
      </c>
      <c r="P22" s="57">
        <f t="shared" si="5"/>
        <v>0</v>
      </c>
      <c r="Q22" s="58">
        <f t="shared" si="5"/>
        <v>0</v>
      </c>
      <c r="R22" s="59">
        <f t="shared" si="5"/>
        <v>0</v>
      </c>
      <c r="S22" s="60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66"/>
      <c r="E23" s="67"/>
      <c r="F23" s="67"/>
      <c r="G23" s="67"/>
      <c r="H23" s="67"/>
      <c r="I23" s="68"/>
      <c r="J23" s="52">
        <f>SUM(D23:I23)</f>
        <v>0</v>
      </c>
      <c r="K23" s="68"/>
      <c r="L23" s="67"/>
      <c r="M23" s="67"/>
      <c r="N23" s="67"/>
      <c r="O23" s="67"/>
      <c r="P23" s="68"/>
      <c r="Q23" s="52">
        <f>SUM(K23:P23)</f>
        <v>0</v>
      </c>
      <c r="R23" s="53">
        <f>J23+Q23</f>
        <v>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66"/>
      <c r="E24" s="67"/>
      <c r="F24" s="67"/>
      <c r="G24" s="67"/>
      <c r="H24" s="67"/>
      <c r="I24" s="68"/>
      <c r="J24" s="52">
        <f>SUM(D24:I24)</f>
        <v>0</v>
      </c>
      <c r="K24" s="51"/>
      <c r="L24" s="50"/>
      <c r="M24" s="50"/>
      <c r="N24" s="50"/>
      <c r="O24" s="50"/>
      <c r="P24" s="51"/>
      <c r="Q24" s="52">
        <f>SUM(K24:P24)</f>
        <v>0</v>
      </c>
      <c r="R24" s="53">
        <f>J24+Q24</f>
        <v>0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6" ref="D25:R25">IF(D23=0,,D24/D23*1000)</f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6"/>
        <v>0</v>
      </c>
      <c r="I25" s="57">
        <f t="shared" si="6"/>
        <v>0</v>
      </c>
      <c r="J25" s="58">
        <f t="shared" si="6"/>
        <v>0</v>
      </c>
      <c r="K25" s="57">
        <f t="shared" si="6"/>
        <v>0</v>
      </c>
      <c r="L25" s="56">
        <f t="shared" si="6"/>
        <v>0</v>
      </c>
      <c r="M25" s="56">
        <f t="shared" si="6"/>
        <v>0</v>
      </c>
      <c r="N25" s="56">
        <f t="shared" si="6"/>
        <v>0</v>
      </c>
      <c r="O25" s="56">
        <f t="shared" si="6"/>
        <v>0</v>
      </c>
      <c r="P25" s="57">
        <f t="shared" si="6"/>
        <v>0</v>
      </c>
      <c r="Q25" s="58">
        <f t="shared" si="6"/>
        <v>0</v>
      </c>
      <c r="R25" s="59">
        <f t="shared" si="6"/>
        <v>0</v>
      </c>
      <c r="S25" s="60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66"/>
      <c r="E26" s="67"/>
      <c r="F26" s="67"/>
      <c r="G26" s="67"/>
      <c r="H26" s="67"/>
      <c r="I26" s="68"/>
      <c r="J26" s="52">
        <f>SUM(D26:I26)</f>
        <v>0</v>
      </c>
      <c r="K26" s="68"/>
      <c r="L26" s="67"/>
      <c r="M26" s="67"/>
      <c r="N26" s="67"/>
      <c r="O26" s="67"/>
      <c r="P26" s="68"/>
      <c r="Q26" s="52">
        <f>SUM(K26:P26)</f>
        <v>0</v>
      </c>
      <c r="R26" s="53">
        <f>J26+Q26</f>
        <v>0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66"/>
      <c r="E27" s="67"/>
      <c r="F27" s="67"/>
      <c r="G27" s="67"/>
      <c r="H27" s="67"/>
      <c r="I27" s="68"/>
      <c r="J27" s="52">
        <f>SUM(D27:I27)</f>
        <v>0</v>
      </c>
      <c r="K27" s="51"/>
      <c r="L27" s="50"/>
      <c r="M27" s="50"/>
      <c r="N27" s="50"/>
      <c r="O27" s="50"/>
      <c r="P27" s="51"/>
      <c r="Q27" s="52">
        <f>SUM(K27:P27)</f>
        <v>0</v>
      </c>
      <c r="R27" s="53">
        <f>J27+Q27</f>
        <v>0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7" ref="D28:R28">IF(D26=0,,D27/D26*1000)</f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  <c r="H28" s="56">
        <f t="shared" si="7"/>
        <v>0</v>
      </c>
      <c r="I28" s="57">
        <f t="shared" si="7"/>
        <v>0</v>
      </c>
      <c r="J28" s="58">
        <f t="shared" si="7"/>
        <v>0</v>
      </c>
      <c r="K28" s="57">
        <f t="shared" si="7"/>
        <v>0</v>
      </c>
      <c r="L28" s="56">
        <f t="shared" si="7"/>
        <v>0</v>
      </c>
      <c r="M28" s="56">
        <f t="shared" si="7"/>
        <v>0</v>
      </c>
      <c r="N28" s="56">
        <f t="shared" si="7"/>
        <v>0</v>
      </c>
      <c r="O28" s="56">
        <f t="shared" si="7"/>
        <v>0</v>
      </c>
      <c r="P28" s="57">
        <f t="shared" si="7"/>
        <v>0</v>
      </c>
      <c r="Q28" s="58">
        <f t="shared" si="7"/>
        <v>0</v>
      </c>
      <c r="R28" s="59">
        <f t="shared" si="7"/>
        <v>0</v>
      </c>
      <c r="S28" s="60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66"/>
      <c r="E29" s="67"/>
      <c r="F29" s="67"/>
      <c r="G29" s="67"/>
      <c r="H29" s="67"/>
      <c r="I29" s="68"/>
      <c r="J29" s="52">
        <f>SUM(D29:I29)</f>
        <v>0</v>
      </c>
      <c r="K29" s="68"/>
      <c r="L29" s="67"/>
      <c r="M29" s="67"/>
      <c r="N29" s="67"/>
      <c r="O29" s="67"/>
      <c r="P29" s="68"/>
      <c r="Q29" s="52">
        <f>SUM(K29:P29)</f>
        <v>0</v>
      </c>
      <c r="R29" s="53">
        <f>J29+Q29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66"/>
      <c r="E30" s="67"/>
      <c r="F30" s="67"/>
      <c r="G30" s="67"/>
      <c r="H30" s="67"/>
      <c r="I30" s="68"/>
      <c r="J30" s="52">
        <f>SUM(D30:I30)</f>
        <v>0</v>
      </c>
      <c r="K30" s="51"/>
      <c r="L30" s="50"/>
      <c r="M30" s="50"/>
      <c r="N30" s="50"/>
      <c r="O30" s="50"/>
      <c r="P30" s="51"/>
      <c r="Q30" s="52">
        <f>SUM(K30:P30)</f>
        <v>0</v>
      </c>
      <c r="R30" s="53">
        <f>J30+Q30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8" ref="D31:R31">IF(D29=0,,D30/D29*1000)</f>
        <v>0</v>
      </c>
      <c r="E31" s="56">
        <f t="shared" si="8"/>
        <v>0</v>
      </c>
      <c r="F31" s="56">
        <f t="shared" si="8"/>
        <v>0</v>
      </c>
      <c r="G31" s="56">
        <f t="shared" si="8"/>
        <v>0</v>
      </c>
      <c r="H31" s="56">
        <f t="shared" si="8"/>
        <v>0</v>
      </c>
      <c r="I31" s="57">
        <f t="shared" si="8"/>
        <v>0</v>
      </c>
      <c r="J31" s="58">
        <f t="shared" si="8"/>
        <v>0</v>
      </c>
      <c r="K31" s="57">
        <f t="shared" si="8"/>
        <v>0</v>
      </c>
      <c r="L31" s="56">
        <f t="shared" si="8"/>
        <v>0</v>
      </c>
      <c r="M31" s="56">
        <f t="shared" si="8"/>
        <v>0</v>
      </c>
      <c r="N31" s="56">
        <f t="shared" si="8"/>
        <v>0</v>
      </c>
      <c r="O31" s="56">
        <f t="shared" si="8"/>
        <v>0</v>
      </c>
      <c r="P31" s="57">
        <f t="shared" si="8"/>
        <v>0</v>
      </c>
      <c r="Q31" s="58">
        <f t="shared" si="8"/>
        <v>0</v>
      </c>
      <c r="R31" s="59">
        <f t="shared" si="8"/>
        <v>0</v>
      </c>
      <c r="S31" s="60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66"/>
      <c r="E32" s="67"/>
      <c r="F32" s="67"/>
      <c r="G32" s="67"/>
      <c r="H32" s="67"/>
      <c r="I32" s="68"/>
      <c r="J32" s="52">
        <f>SUM(D32:I32)</f>
        <v>0</v>
      </c>
      <c r="K32" s="68"/>
      <c r="L32" s="67"/>
      <c r="M32" s="67"/>
      <c r="N32" s="67"/>
      <c r="O32" s="67"/>
      <c r="P32" s="68"/>
      <c r="Q32" s="52">
        <f>SUM(K32:P32)</f>
        <v>0</v>
      </c>
      <c r="R32" s="53">
        <f>J32+Q32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/>
      <c r="E33" s="50"/>
      <c r="F33" s="50"/>
      <c r="G33" s="50"/>
      <c r="H33" s="50"/>
      <c r="I33" s="51"/>
      <c r="J33" s="52">
        <f>SUM(D33:I33)</f>
        <v>0</v>
      </c>
      <c r="K33" s="51"/>
      <c r="L33" s="50"/>
      <c r="M33" s="50"/>
      <c r="N33" s="50"/>
      <c r="O33" s="50"/>
      <c r="P33" s="51"/>
      <c r="Q33" s="52">
        <f>SUM(K33:P33)</f>
        <v>0</v>
      </c>
      <c r="R33" s="53">
        <f>J33+Q33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9" ref="D34:R34">IF(D32=0,,D33/D32*1000)</f>
        <v>0</v>
      </c>
      <c r="E34" s="56">
        <f t="shared" si="9"/>
        <v>0</v>
      </c>
      <c r="F34" s="56">
        <f t="shared" si="9"/>
        <v>0</v>
      </c>
      <c r="G34" s="56">
        <f t="shared" si="9"/>
        <v>0</v>
      </c>
      <c r="H34" s="56">
        <f t="shared" si="9"/>
        <v>0</v>
      </c>
      <c r="I34" s="57">
        <f t="shared" si="9"/>
        <v>0</v>
      </c>
      <c r="J34" s="58">
        <f t="shared" si="9"/>
        <v>0</v>
      </c>
      <c r="K34" s="57">
        <f t="shared" si="9"/>
        <v>0</v>
      </c>
      <c r="L34" s="56">
        <f t="shared" si="9"/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57">
        <f t="shared" si="9"/>
        <v>0</v>
      </c>
      <c r="Q34" s="58">
        <f t="shared" si="9"/>
        <v>0</v>
      </c>
      <c r="R34" s="59">
        <f t="shared" si="9"/>
        <v>0</v>
      </c>
      <c r="S34" s="60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66"/>
      <c r="E35" s="67"/>
      <c r="F35" s="67"/>
      <c r="G35" s="67"/>
      <c r="H35" s="67"/>
      <c r="I35" s="68"/>
      <c r="J35" s="52">
        <f>SUM(D35:I35)</f>
        <v>0</v>
      </c>
      <c r="K35" s="68"/>
      <c r="L35" s="67"/>
      <c r="M35" s="67"/>
      <c r="N35" s="67"/>
      <c r="O35" s="67"/>
      <c r="P35" s="68"/>
      <c r="Q35" s="52">
        <f>SUM(K35:P35)</f>
        <v>0</v>
      </c>
      <c r="R35" s="53">
        <f>J35+Q35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/>
      <c r="E36" s="67"/>
      <c r="F36" s="50"/>
      <c r="G36" s="50"/>
      <c r="H36" s="50"/>
      <c r="I36" s="51"/>
      <c r="J36" s="52">
        <f>SUM(D36:I36)</f>
        <v>0</v>
      </c>
      <c r="K36" s="51"/>
      <c r="L36" s="50"/>
      <c r="M36" s="50"/>
      <c r="N36" s="50"/>
      <c r="O36" s="50"/>
      <c r="P36" s="51"/>
      <c r="Q36" s="52">
        <f>SUM(K36:P36)</f>
        <v>0</v>
      </c>
      <c r="R36" s="53">
        <f>J36+Q36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0" ref="D37:R37">IF(D35=0,,D36/D35*1000)</f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7">
        <f t="shared" si="10"/>
        <v>0</v>
      </c>
      <c r="J37" s="58">
        <f t="shared" si="10"/>
        <v>0</v>
      </c>
      <c r="K37" s="57">
        <f t="shared" si="10"/>
        <v>0</v>
      </c>
      <c r="L37" s="56">
        <f t="shared" si="10"/>
        <v>0</v>
      </c>
      <c r="M37" s="56">
        <f t="shared" si="10"/>
        <v>0</v>
      </c>
      <c r="N37" s="56">
        <f t="shared" si="10"/>
        <v>0</v>
      </c>
      <c r="O37" s="56">
        <f t="shared" si="10"/>
        <v>0</v>
      </c>
      <c r="P37" s="57">
        <f t="shared" si="10"/>
        <v>0</v>
      </c>
      <c r="Q37" s="58">
        <f t="shared" si="10"/>
        <v>0</v>
      </c>
      <c r="R37" s="59">
        <f t="shared" si="10"/>
        <v>0</v>
      </c>
      <c r="S37" s="60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66">
        <v>18</v>
      </c>
      <c r="E38" s="67">
        <v>4</v>
      </c>
      <c r="F38" s="67">
        <v>11</v>
      </c>
      <c r="G38" s="67">
        <v>29</v>
      </c>
      <c r="H38" s="114">
        <v>10</v>
      </c>
      <c r="I38" s="68">
        <v>28</v>
      </c>
      <c r="J38" s="109">
        <f>SUM(D38:I38)</f>
        <v>100</v>
      </c>
      <c r="K38" s="68">
        <v>159</v>
      </c>
      <c r="L38" s="67">
        <v>130</v>
      </c>
      <c r="M38" s="114">
        <v>263</v>
      </c>
      <c r="N38" s="67">
        <v>271</v>
      </c>
      <c r="O38" s="67">
        <v>50</v>
      </c>
      <c r="P38" s="68">
        <v>39</v>
      </c>
      <c r="Q38" s="109">
        <f>SUM(K38:P38)</f>
        <v>912</v>
      </c>
      <c r="R38" s="110">
        <f>J38+Q38</f>
        <v>1012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66">
        <v>8450</v>
      </c>
      <c r="E39" s="67">
        <v>3943</v>
      </c>
      <c r="F39" s="67">
        <v>8894</v>
      </c>
      <c r="G39" s="67">
        <v>18862</v>
      </c>
      <c r="H39" s="67">
        <v>8048</v>
      </c>
      <c r="I39" s="68">
        <v>10828</v>
      </c>
      <c r="J39" s="109">
        <f>SUM(D39:I39)</f>
        <v>59025</v>
      </c>
      <c r="K39" s="108">
        <v>26165</v>
      </c>
      <c r="L39" s="107">
        <v>19190</v>
      </c>
      <c r="M39" s="107">
        <v>47062</v>
      </c>
      <c r="N39" s="107">
        <v>44418</v>
      </c>
      <c r="O39" s="107">
        <v>28976</v>
      </c>
      <c r="P39" s="108">
        <v>8714</v>
      </c>
      <c r="Q39" s="109">
        <f>SUM(K39:P39)</f>
        <v>174525</v>
      </c>
      <c r="R39" s="110">
        <f>J39+Q39</f>
        <v>233550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11" ref="D40:R40">IF(D38=0,,D39/D38*1000)</f>
        <v>469444.44444444444</v>
      </c>
      <c r="E40" s="56">
        <f t="shared" si="11"/>
        <v>985750</v>
      </c>
      <c r="F40" s="56">
        <f t="shared" si="11"/>
        <v>808545.4545454545</v>
      </c>
      <c r="G40" s="56">
        <f t="shared" si="11"/>
        <v>650413.7931034482</v>
      </c>
      <c r="H40" s="56">
        <f>IF(H38=0,,H39/H38*1000)</f>
        <v>804800</v>
      </c>
      <c r="I40" s="57">
        <f t="shared" si="11"/>
        <v>386714.28571428574</v>
      </c>
      <c r="J40" s="58">
        <f t="shared" si="11"/>
        <v>590250</v>
      </c>
      <c r="K40" s="57">
        <f t="shared" si="11"/>
        <v>164559.74842767295</v>
      </c>
      <c r="L40" s="56">
        <f t="shared" si="11"/>
        <v>147615.38461538462</v>
      </c>
      <c r="M40" s="56">
        <f t="shared" si="11"/>
        <v>178942.96577946766</v>
      </c>
      <c r="N40" s="56">
        <f t="shared" si="11"/>
        <v>163904.0590405904</v>
      </c>
      <c r="O40" s="56">
        <f t="shared" si="11"/>
        <v>579520</v>
      </c>
      <c r="P40" s="57">
        <f t="shared" si="11"/>
        <v>223435.89743589744</v>
      </c>
      <c r="Q40" s="58">
        <f t="shared" si="11"/>
        <v>191365.13157894736</v>
      </c>
      <c r="R40" s="59">
        <f t="shared" si="11"/>
        <v>230780.6324110672</v>
      </c>
      <c r="S40" s="60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6">
        <f>D5+D8+D11+D14+D17+D20+D23+D26+D29+D32+D35+D38</f>
        <v>18</v>
      </c>
      <c r="E41" s="107">
        <f aca="true" t="shared" si="12" ref="E41:I42">E5+E8+E11+E14+E17+E20+E23+E26+E29+E32+E35+E38</f>
        <v>4</v>
      </c>
      <c r="F41" s="107">
        <f>F5+F8+F11+F14+F17+F20+F23+F26+F29+F32+F35+F38</f>
        <v>11</v>
      </c>
      <c r="G41" s="107">
        <f t="shared" si="12"/>
        <v>29</v>
      </c>
      <c r="H41" s="113">
        <f t="shared" si="12"/>
        <v>10</v>
      </c>
      <c r="I41" s="108">
        <f t="shared" si="12"/>
        <v>28</v>
      </c>
      <c r="J41" s="109">
        <f>SUM(D41:I41)</f>
        <v>100</v>
      </c>
      <c r="K41" s="108">
        <f aca="true" t="shared" si="13" ref="K41:P42">K5+K8+K11+K14+K17+K20+K23+K26+K29+K32+K35+K38</f>
        <v>159</v>
      </c>
      <c r="L41" s="107">
        <f t="shared" si="13"/>
        <v>130</v>
      </c>
      <c r="M41" s="113">
        <f t="shared" si="13"/>
        <v>263</v>
      </c>
      <c r="N41" s="107">
        <f t="shared" si="13"/>
        <v>271</v>
      </c>
      <c r="O41" s="107">
        <f t="shared" si="13"/>
        <v>50</v>
      </c>
      <c r="P41" s="108">
        <f t="shared" si="13"/>
        <v>39</v>
      </c>
      <c r="Q41" s="109">
        <f>SUM(K41:P41)</f>
        <v>912</v>
      </c>
      <c r="R41" s="110">
        <f>J41+Q41</f>
        <v>1012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66">
        <f>D6+D9+D12+D15+D18+D21+D24+D27+D30+D33+D36+D39</f>
        <v>8450</v>
      </c>
      <c r="E42" s="107">
        <f t="shared" si="12"/>
        <v>3943</v>
      </c>
      <c r="F42" s="107">
        <f>F6+F9+F12+F15+F18+F21+F24+F27+F30+F33+F36+F39</f>
        <v>8894</v>
      </c>
      <c r="G42" s="67">
        <f t="shared" si="12"/>
        <v>18862</v>
      </c>
      <c r="H42" s="67">
        <f t="shared" si="12"/>
        <v>8048</v>
      </c>
      <c r="I42" s="108">
        <f t="shared" si="12"/>
        <v>10828</v>
      </c>
      <c r="J42" s="109">
        <f>SUM(D42:I42)</f>
        <v>59025</v>
      </c>
      <c r="K42" s="108">
        <f t="shared" si="13"/>
        <v>26165</v>
      </c>
      <c r="L42" s="107">
        <f t="shared" si="13"/>
        <v>19190</v>
      </c>
      <c r="M42" s="107">
        <f t="shared" si="13"/>
        <v>47062</v>
      </c>
      <c r="N42" s="107">
        <f t="shared" si="13"/>
        <v>44418</v>
      </c>
      <c r="O42" s="107">
        <f t="shared" si="13"/>
        <v>28976</v>
      </c>
      <c r="P42" s="108">
        <f t="shared" si="13"/>
        <v>8714</v>
      </c>
      <c r="Q42" s="109">
        <f>SUM(K42:P42)</f>
        <v>174525</v>
      </c>
      <c r="R42" s="110">
        <f>J42+Q42</f>
        <v>233550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>IF(D41=0,,D42/D41*1000)</f>
        <v>469444.44444444444</v>
      </c>
      <c r="E43" s="56">
        <f>IF(E41=0,,E42/E41*1000)</f>
        <v>985750</v>
      </c>
      <c r="F43" s="56">
        <f>IF(F41=0,,F42/F41*1000)</f>
        <v>808545.4545454545</v>
      </c>
      <c r="G43" s="56">
        <f aca="true" t="shared" si="14" ref="G43:R43">IF(G41=0,,G42/G41*1000)</f>
        <v>650413.7931034482</v>
      </c>
      <c r="H43" s="56">
        <f>IF(H41=0,,H42/H41*1000)</f>
        <v>804800</v>
      </c>
      <c r="I43" s="57">
        <f t="shared" si="14"/>
        <v>386714.28571428574</v>
      </c>
      <c r="J43" s="58">
        <f t="shared" si="14"/>
        <v>590250</v>
      </c>
      <c r="K43" s="57">
        <f t="shared" si="14"/>
        <v>164559.74842767295</v>
      </c>
      <c r="L43" s="56">
        <f t="shared" si="14"/>
        <v>147615.38461538462</v>
      </c>
      <c r="M43" s="56">
        <f t="shared" si="14"/>
        <v>178942.96577946766</v>
      </c>
      <c r="N43" s="56">
        <f t="shared" si="14"/>
        <v>163904.0590405904</v>
      </c>
      <c r="O43" s="56">
        <f t="shared" si="14"/>
        <v>579520</v>
      </c>
      <c r="P43" s="57">
        <f t="shared" si="14"/>
        <v>223435.89743589744</v>
      </c>
      <c r="Q43" s="58">
        <f t="shared" si="14"/>
        <v>191365.13157894736</v>
      </c>
      <c r="R43" s="59">
        <f t="shared" si="14"/>
        <v>230780.6324110672</v>
      </c>
      <c r="S43" s="60"/>
    </row>
    <row r="44" spans="1:19" s="46" customFormat="1" ht="24" customHeight="1" thickBot="1">
      <c r="A44" s="139" t="s">
        <v>23</v>
      </c>
      <c r="B44" s="140"/>
      <c r="C44" s="141"/>
      <c r="D44" s="86">
        <v>119.62</v>
      </c>
      <c r="E44" s="87">
        <v>118.54</v>
      </c>
      <c r="F44" s="87">
        <v>117.74</v>
      </c>
      <c r="G44" s="88">
        <v>118.31</v>
      </c>
      <c r="H44" s="88">
        <v>119.35</v>
      </c>
      <c r="I44" s="61">
        <v>117.32</v>
      </c>
      <c r="J44" s="62">
        <f>'総合計'!J44</f>
        <v>118.39474957733648</v>
      </c>
      <c r="K44" s="63">
        <v>111.49</v>
      </c>
      <c r="L44" s="115">
        <v>109.18</v>
      </c>
      <c r="M44" s="64">
        <v>108.74</v>
      </c>
      <c r="N44" s="64">
        <v>106.93</v>
      </c>
      <c r="O44" s="88">
        <v>106.04</v>
      </c>
      <c r="P44" s="89">
        <v>108.97</v>
      </c>
      <c r="Q44" s="90">
        <f>'総合計'!Q44</f>
        <v>108.31690670509961</v>
      </c>
      <c r="R44" s="85">
        <f>'総合計'!R44</f>
        <v>113.49455375419555</v>
      </c>
      <c r="S44" s="45"/>
    </row>
    <row r="45" ht="15.75" customHeight="1">
      <c r="A45" s="117" t="s">
        <v>77</v>
      </c>
    </row>
  </sheetData>
  <mergeCells count="15">
    <mergeCell ref="D2:P2"/>
    <mergeCell ref="A5:A7"/>
    <mergeCell ref="A8:A10"/>
    <mergeCell ref="A11:A13"/>
    <mergeCell ref="A14:A16"/>
    <mergeCell ref="A17:A19"/>
    <mergeCell ref="A20:A22"/>
    <mergeCell ref="A23:A25"/>
    <mergeCell ref="A38:A40"/>
    <mergeCell ref="A41:A43"/>
    <mergeCell ref="A44:C44"/>
    <mergeCell ref="A26:A28"/>
    <mergeCell ref="A29:A31"/>
    <mergeCell ref="A32:A34"/>
    <mergeCell ref="A35:A37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6" r:id="rId1"/>
  <headerFooter alignWithMargins="0">
    <oddFooter>&amp;C&amp;20-7-</oddFooter>
  </headerFooter>
  <colBreaks count="1" manualBreakCount="1">
    <brk id="18" min="1" max="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46" sqref="Q46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bestFit="1" customWidth="1"/>
    <col min="11" max="16" width="10.28125" style="0" customWidth="1"/>
    <col min="17" max="18" width="12.140625" style="0" customWidth="1"/>
    <col min="19" max="19" width="6.8515625" style="0" customWidth="1"/>
  </cols>
  <sheetData>
    <row r="2" spans="1:16" ht="27" customHeight="1">
      <c r="A2" s="17" t="s">
        <v>7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21" t="s">
        <v>71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6">
        <f>'P一般'!D5+'B一般'!D5</f>
        <v>207133</v>
      </c>
      <c r="E5" s="107">
        <f>'P一般'!E5+'B一般'!E5</f>
        <v>420988</v>
      </c>
      <c r="F5" s="107">
        <f>'P一般'!F5+'B一般'!F5</f>
        <v>219667</v>
      </c>
      <c r="G5" s="107">
        <f>'P一般'!G5+'B一般'!G5</f>
        <v>407162</v>
      </c>
      <c r="H5" s="107">
        <f>'P一般'!H5+'B一般'!H5</f>
        <v>397464</v>
      </c>
      <c r="I5" s="108">
        <f>'P一般'!I5+'B一般'!I5</f>
        <v>507895</v>
      </c>
      <c r="J5" s="109">
        <f>SUM(D5:I5)</f>
        <v>2160309</v>
      </c>
      <c r="K5" s="108">
        <f>'P一般'!K5+'B一般'!K5</f>
        <v>330900</v>
      </c>
      <c r="L5" s="107">
        <f>'P一般'!L5+'B一般'!L5</f>
        <v>421936</v>
      </c>
      <c r="M5" s="107">
        <f>'P一般'!M5+'B一般'!M5</f>
        <v>404148</v>
      </c>
      <c r="N5" s="107">
        <f>'P一般'!N5+'B一般'!N5</f>
        <v>499334</v>
      </c>
      <c r="O5" s="107">
        <f>'P一般'!O5+'B一般'!O5</f>
        <v>443004</v>
      </c>
      <c r="P5" s="108">
        <f>'P一般'!P5+'B一般'!P5</f>
        <v>488745</v>
      </c>
      <c r="Q5" s="109">
        <f>SUM(K5:P5)</f>
        <v>2588067</v>
      </c>
      <c r="R5" s="110">
        <f>J5+Q5</f>
        <v>4748376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6">
        <f>'P一般'!D6+'B一般'!D6</f>
        <v>9744702</v>
      </c>
      <c r="E6" s="107">
        <f>'P一般'!E6+'B一般'!E6</f>
        <v>17147768</v>
      </c>
      <c r="F6" s="107">
        <f>'P一般'!F6+'B一般'!F6</f>
        <v>6829362</v>
      </c>
      <c r="G6" s="107">
        <f>'P一般'!G6+'B一般'!G6</f>
        <v>13539857</v>
      </c>
      <c r="H6" s="107">
        <f>'P一般'!H6+'B一般'!H6</f>
        <v>14199504</v>
      </c>
      <c r="I6" s="108">
        <f>'P一般'!I6+'B一般'!I6</f>
        <v>18130648</v>
      </c>
      <c r="J6" s="109">
        <f>SUM(D6:I6)</f>
        <v>79591841</v>
      </c>
      <c r="K6" s="108">
        <f>'P一般'!K6+'B一般'!K6</f>
        <v>11042679</v>
      </c>
      <c r="L6" s="107">
        <f>'P一般'!L6+'B一般'!L6</f>
        <v>13743440</v>
      </c>
      <c r="M6" s="107">
        <f>'P一般'!M6+'B一般'!M6</f>
        <v>14034095</v>
      </c>
      <c r="N6" s="107">
        <f>'P一般'!N6+'B一般'!N6</f>
        <v>18457374</v>
      </c>
      <c r="O6" s="107">
        <f>'P一般'!O6+'B一般'!O6</f>
        <v>16501925</v>
      </c>
      <c r="P6" s="108">
        <f>'P一般'!P6+'B一般'!P6</f>
        <v>18074461</v>
      </c>
      <c r="Q6" s="109">
        <f>SUM(K6:P6)</f>
        <v>91853974</v>
      </c>
      <c r="R6" s="110">
        <f>J6+Q6</f>
        <v>171445815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R7">IF(D5=0,"",(D6/D5)*1000)</f>
        <v>47045.62768849</v>
      </c>
      <c r="E7" s="56">
        <f t="shared" si="0"/>
        <v>40732.20139291381</v>
      </c>
      <c r="F7" s="56">
        <f t="shared" si="0"/>
        <v>31089.612914092693</v>
      </c>
      <c r="G7" s="56">
        <f t="shared" si="0"/>
        <v>33254.225590796785</v>
      </c>
      <c r="H7" s="56">
        <f t="shared" si="0"/>
        <v>35725.25813658596</v>
      </c>
      <c r="I7" s="57">
        <f t="shared" si="0"/>
        <v>35697.63041573554</v>
      </c>
      <c r="J7" s="58">
        <f t="shared" si="0"/>
        <v>36842.80396924699</v>
      </c>
      <c r="K7" s="57">
        <f t="shared" si="0"/>
        <v>33371.65004533092</v>
      </c>
      <c r="L7" s="56">
        <f t="shared" si="0"/>
        <v>32572.333244852303</v>
      </c>
      <c r="M7" s="56">
        <f t="shared" si="0"/>
        <v>34725.13782079832</v>
      </c>
      <c r="N7" s="56">
        <f t="shared" si="0"/>
        <v>36963.98402672359</v>
      </c>
      <c r="O7" s="56">
        <f t="shared" si="0"/>
        <v>37250.05869021499</v>
      </c>
      <c r="P7" s="57">
        <f t="shared" si="0"/>
        <v>36981.372699464955</v>
      </c>
      <c r="Q7" s="58">
        <f t="shared" si="0"/>
        <v>35491.34315301729</v>
      </c>
      <c r="R7" s="59">
        <f t="shared" si="0"/>
        <v>36106.20030932681</v>
      </c>
      <c r="S7" s="45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106">
        <f>'P一般'!D8+'B一般'!D8</f>
        <v>113746</v>
      </c>
      <c r="E8" s="107">
        <f>'P一般'!E8+'B一般'!E8</f>
        <v>135186</v>
      </c>
      <c r="F8" s="107">
        <f>'P一般'!F8+'B一般'!F8</f>
        <v>106174</v>
      </c>
      <c r="G8" s="107">
        <f>'P一般'!G8+'B一般'!G8</f>
        <v>133788</v>
      </c>
      <c r="H8" s="107">
        <f>'P一般'!H8+'B一般'!H8</f>
        <v>151855</v>
      </c>
      <c r="I8" s="108">
        <f>'P一般'!I8+'B一般'!I8</f>
        <v>177621</v>
      </c>
      <c r="J8" s="109">
        <f>SUM(D8:I8)</f>
        <v>818370</v>
      </c>
      <c r="K8" s="108">
        <f>'P一般'!K8+'B一般'!K8</f>
        <v>80105</v>
      </c>
      <c r="L8" s="107">
        <f>'P一般'!L8+'B一般'!L8</f>
        <v>99077</v>
      </c>
      <c r="M8" s="107">
        <f>'P一般'!M8+'B一般'!M8</f>
        <v>112291</v>
      </c>
      <c r="N8" s="107">
        <f>'P一般'!N8+'B一般'!N8</f>
        <v>142541</v>
      </c>
      <c r="O8" s="107">
        <f>'P一般'!O8+'B一般'!O8</f>
        <v>89407</v>
      </c>
      <c r="P8" s="108">
        <f>'P一般'!P8+'B一般'!P8</f>
        <v>107608</v>
      </c>
      <c r="Q8" s="109">
        <f>SUM(K8:P8)</f>
        <v>631029</v>
      </c>
      <c r="R8" s="110">
        <f>J8+Q8</f>
        <v>1449399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106">
        <f>'P一般'!D9+'B一般'!D9</f>
        <v>5165749</v>
      </c>
      <c r="E9" s="107">
        <f>'P一般'!E9+'B一般'!E9</f>
        <v>5078044</v>
      </c>
      <c r="F9" s="107">
        <f>'P一般'!F9+'B一般'!F9</f>
        <v>3443872</v>
      </c>
      <c r="G9" s="107">
        <f>'P一般'!G9+'B一般'!G9</f>
        <v>4534851</v>
      </c>
      <c r="H9" s="107">
        <f>'P一般'!H9+'B一般'!H9</f>
        <v>5361406</v>
      </c>
      <c r="I9" s="108">
        <f>'P一般'!I9+'B一般'!I9</f>
        <v>6319232</v>
      </c>
      <c r="J9" s="109">
        <f>SUM(D9:I9)</f>
        <v>29903154</v>
      </c>
      <c r="K9" s="108">
        <f>'P一般'!K9+'B一般'!K9</f>
        <v>2640064</v>
      </c>
      <c r="L9" s="107">
        <f>'P一般'!L9+'B一般'!L9</f>
        <v>3206595</v>
      </c>
      <c r="M9" s="107">
        <f>'P一般'!M9+'B一般'!M9</f>
        <v>3936993</v>
      </c>
      <c r="N9" s="107">
        <f>'P一般'!N9+'B一般'!N9</f>
        <v>5237385</v>
      </c>
      <c r="O9" s="107">
        <f>'P一般'!O9+'B一般'!O9</f>
        <v>3377443</v>
      </c>
      <c r="P9" s="108">
        <f>'P一般'!P9+'B一般'!P9</f>
        <v>3685532</v>
      </c>
      <c r="Q9" s="109">
        <f>SUM(K9:P9)</f>
        <v>22084012</v>
      </c>
      <c r="R9" s="110">
        <f>J9+Q9</f>
        <v>51987166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1" ref="D10:R10">IF(D8=0,"",(D9/D8)*1000)</f>
        <v>45414.775025055824</v>
      </c>
      <c r="E10" s="56">
        <f t="shared" si="1"/>
        <v>37563.3867412306</v>
      </c>
      <c r="F10" s="56">
        <f t="shared" si="1"/>
        <v>32436.114302936687</v>
      </c>
      <c r="G10" s="56">
        <f t="shared" si="1"/>
        <v>33895.79782940174</v>
      </c>
      <c r="H10" s="56">
        <f t="shared" si="1"/>
        <v>35306.08804451615</v>
      </c>
      <c r="I10" s="57">
        <f t="shared" si="1"/>
        <v>35577.05451495037</v>
      </c>
      <c r="J10" s="58">
        <f t="shared" si="1"/>
        <v>36539.89515744712</v>
      </c>
      <c r="K10" s="57">
        <f t="shared" si="1"/>
        <v>32957.54322451782</v>
      </c>
      <c r="L10" s="56">
        <f t="shared" si="1"/>
        <v>32364.675959102515</v>
      </c>
      <c r="M10" s="56">
        <f t="shared" si="1"/>
        <v>35060.62818925827</v>
      </c>
      <c r="N10" s="56">
        <f t="shared" si="1"/>
        <v>36743.0072750998</v>
      </c>
      <c r="O10" s="56">
        <f t="shared" si="1"/>
        <v>37776.04661827374</v>
      </c>
      <c r="P10" s="57">
        <f t="shared" si="1"/>
        <v>34249.60969444651</v>
      </c>
      <c r="Q10" s="58">
        <f t="shared" si="1"/>
        <v>34996.82581941559</v>
      </c>
      <c r="R10" s="59">
        <f t="shared" si="1"/>
        <v>35868.0846336999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106">
        <f>'P一般'!D11+'B一般'!D11</f>
        <v>30564</v>
      </c>
      <c r="E11" s="107">
        <f>'P一般'!E11+'B一般'!E11</f>
        <v>70654</v>
      </c>
      <c r="F11" s="107">
        <f>'P一般'!F11+'B一般'!F11</f>
        <v>92267</v>
      </c>
      <c r="G11" s="107">
        <f>'P一般'!G11+'B一般'!G11</f>
        <v>60322</v>
      </c>
      <c r="H11" s="107">
        <f>'P一般'!H11+'B一般'!H11</f>
        <v>70394</v>
      </c>
      <c r="I11" s="108">
        <f>'P一般'!I11+'B一般'!I11</f>
        <v>112511</v>
      </c>
      <c r="J11" s="109">
        <f>SUM(D11:I11)</f>
        <v>436712</v>
      </c>
      <c r="K11" s="108">
        <f>'P一般'!K11+'B一般'!K11</f>
        <v>0</v>
      </c>
      <c r="L11" s="107">
        <f>'P一般'!L11+'B一般'!L11</f>
        <v>54620</v>
      </c>
      <c r="M11" s="107">
        <f>'P一般'!M11+'B一般'!M11</f>
        <v>97707</v>
      </c>
      <c r="N11" s="107">
        <f>'P一般'!N11+'B一般'!N11</f>
        <v>44281</v>
      </c>
      <c r="O11" s="107">
        <f>'P一般'!O11+'B一般'!O11</f>
        <v>92083</v>
      </c>
      <c r="P11" s="108">
        <f>'P一般'!P11+'B一般'!P11</f>
        <v>88813</v>
      </c>
      <c r="Q11" s="109">
        <f>SUM(K11:P11)</f>
        <v>377504</v>
      </c>
      <c r="R11" s="110">
        <f>J11+Q11</f>
        <v>814216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106">
        <f>'P一般'!D12+'B一般'!D12</f>
        <v>1481639</v>
      </c>
      <c r="E12" s="107">
        <f>'P一般'!E12+'B一般'!E12</f>
        <v>3078243</v>
      </c>
      <c r="F12" s="107">
        <f>'P一般'!F12+'B一般'!F12</f>
        <v>2786683</v>
      </c>
      <c r="G12" s="107">
        <f>'P一般'!G12+'B一般'!G12</f>
        <v>2113244</v>
      </c>
      <c r="H12" s="107">
        <f>'P一般'!H12+'B一般'!H12</f>
        <v>2442346</v>
      </c>
      <c r="I12" s="108">
        <f>'P一般'!I12+'B一般'!I12</f>
        <v>4009165</v>
      </c>
      <c r="J12" s="109">
        <f>SUM(D12:I12)</f>
        <v>15911320</v>
      </c>
      <c r="K12" s="108">
        <f>'P一般'!K12+'B一般'!K12</f>
        <v>0</v>
      </c>
      <c r="L12" s="107">
        <f>'P一般'!L12+'B一般'!L12</f>
        <v>1803157</v>
      </c>
      <c r="M12" s="107">
        <f>'P一般'!M12+'B一般'!M12</f>
        <v>3331170</v>
      </c>
      <c r="N12" s="107">
        <f>'P一般'!N12+'B一般'!N12</f>
        <v>1589679</v>
      </c>
      <c r="O12" s="107">
        <f>'P一般'!O12+'B一般'!O12</f>
        <v>3512086</v>
      </c>
      <c r="P12" s="108">
        <f>'P一般'!P12+'B一般'!P12</f>
        <v>3182705</v>
      </c>
      <c r="Q12" s="109">
        <f>SUM(K12:P12)</f>
        <v>13418797</v>
      </c>
      <c r="R12" s="110">
        <f>J12+Q12</f>
        <v>29330117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2" ref="D13:R13">IF(D11=0,"",(D12/D11)*1000)</f>
        <v>48476.606465122364</v>
      </c>
      <c r="E13" s="56">
        <f t="shared" si="2"/>
        <v>43567.85178475387</v>
      </c>
      <c r="F13" s="56">
        <f t="shared" si="2"/>
        <v>30202.380049205025</v>
      </c>
      <c r="G13" s="56">
        <f t="shared" si="2"/>
        <v>35032.72437916515</v>
      </c>
      <c r="H13" s="56">
        <f t="shared" si="2"/>
        <v>34695.371764639036</v>
      </c>
      <c r="I13" s="57">
        <f t="shared" si="2"/>
        <v>35633.53805405693</v>
      </c>
      <c r="J13" s="58">
        <f t="shared" si="2"/>
        <v>36434.35490666618</v>
      </c>
      <c r="K13" s="57">
        <f t="shared" si="2"/>
      </c>
      <c r="L13" s="56">
        <f t="shared" si="2"/>
        <v>33012.76089344562</v>
      </c>
      <c r="M13" s="56">
        <f t="shared" si="2"/>
        <v>34093.46310909147</v>
      </c>
      <c r="N13" s="56">
        <f t="shared" si="2"/>
        <v>35899.79901086244</v>
      </c>
      <c r="O13" s="56">
        <f t="shared" si="2"/>
        <v>38140.438517424496</v>
      </c>
      <c r="P13" s="57">
        <f t="shared" si="2"/>
        <v>35836.02625741727</v>
      </c>
      <c r="Q13" s="58">
        <f t="shared" si="2"/>
        <v>35546.1054717301</v>
      </c>
      <c r="R13" s="59">
        <f t="shared" si="2"/>
        <v>36022.52596362636</v>
      </c>
      <c r="S13" s="45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49">
        <f>'P一般'!D14+'B一般'!D14</f>
        <v>0</v>
      </c>
      <c r="E14" s="107">
        <f>'P一般'!E14+'B一般'!E14</f>
        <v>5742</v>
      </c>
      <c r="F14" s="107">
        <f>'P一般'!F14+'B一般'!F14</f>
        <v>0</v>
      </c>
      <c r="G14" s="107">
        <f>'P一般'!G14+'B一般'!G14</f>
        <v>0</v>
      </c>
      <c r="H14" s="107">
        <f>'P一般'!H14+'B一般'!H14</f>
        <v>0</v>
      </c>
      <c r="I14" s="108">
        <f>'P一般'!I14+'B一般'!I14</f>
        <v>0</v>
      </c>
      <c r="J14" s="109">
        <f>SUM(D14:I14)</f>
        <v>5742</v>
      </c>
      <c r="K14" s="108">
        <f>'P一般'!K14+'B一般'!K14</f>
        <v>0</v>
      </c>
      <c r="L14" s="107">
        <f>'P一般'!L14+'B一般'!L14</f>
        <v>0</v>
      </c>
      <c r="M14" s="107">
        <f>'P一般'!M14+'B一般'!M14</f>
        <v>0</v>
      </c>
      <c r="N14" s="107">
        <f>'P一般'!N14+'B一般'!N14</f>
        <v>0</v>
      </c>
      <c r="O14" s="107">
        <f>'P一般'!O14+'B一般'!O14</f>
        <v>0</v>
      </c>
      <c r="P14" s="108">
        <f>'P一般'!P14+'B一般'!P14</f>
        <v>6597</v>
      </c>
      <c r="Q14" s="109">
        <f>SUM(K14:P14)</f>
        <v>6597</v>
      </c>
      <c r="R14" s="110">
        <f>J14+Q14</f>
        <v>12339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>
        <f>'P一般'!D15+'B一般'!D15</f>
        <v>0</v>
      </c>
      <c r="E15" s="107">
        <f>'P一般'!E15+'B一般'!E15</f>
        <v>204627</v>
      </c>
      <c r="F15" s="107">
        <f>'P一般'!F15+'B一般'!F15</f>
        <v>0</v>
      </c>
      <c r="G15" s="107">
        <f>'P一般'!G15+'B一般'!G15</f>
        <v>0</v>
      </c>
      <c r="H15" s="107">
        <f>'P一般'!H15+'B一般'!H15</f>
        <v>0</v>
      </c>
      <c r="I15" s="108">
        <f>'P一般'!I15+'B一般'!I15</f>
        <v>0</v>
      </c>
      <c r="J15" s="109">
        <f>SUM(D15:I15)</f>
        <v>204627</v>
      </c>
      <c r="K15" s="108">
        <f>'P一般'!K15+'B一般'!K15</f>
        <v>0</v>
      </c>
      <c r="L15" s="107">
        <f>'P一般'!L15+'B一般'!L15</f>
        <v>0</v>
      </c>
      <c r="M15" s="107">
        <f>'P一般'!M15+'B一般'!M15</f>
        <v>0</v>
      </c>
      <c r="N15" s="107">
        <f>'P一般'!N15+'B一般'!N15</f>
        <v>0</v>
      </c>
      <c r="O15" s="107">
        <f>'P一般'!O15+'B一般'!O15</f>
        <v>0</v>
      </c>
      <c r="P15" s="108">
        <f>'P一般'!P15+'B一般'!P15</f>
        <v>249826</v>
      </c>
      <c r="Q15" s="109">
        <f>SUM(K15:P15)</f>
        <v>249826</v>
      </c>
      <c r="R15" s="110">
        <f>J15+Q15</f>
        <v>454453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  <v>35636.88610240335</v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  <v>35636.88610240335</v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  <v>37869.637714112476</v>
      </c>
      <c r="Q16" s="58">
        <f t="shared" si="3"/>
        <v>37869.637714112476</v>
      </c>
      <c r="R16" s="59">
        <f t="shared" si="3"/>
        <v>36830.618364535214</v>
      </c>
      <c r="S16" s="45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6">
        <f>'P一般'!D17+'B一般'!D17</f>
        <v>81086</v>
      </c>
      <c r="E17" s="107">
        <f>'P一般'!E17+'B一般'!E17</f>
        <v>78568</v>
      </c>
      <c r="F17" s="107">
        <f>'P一般'!F17+'B一般'!F17</f>
        <v>110813</v>
      </c>
      <c r="G17" s="107">
        <f>'P一般'!G17+'B一般'!G17</f>
        <v>73872</v>
      </c>
      <c r="H17" s="107">
        <f>'P一般'!H17+'B一般'!H17</f>
        <v>34027</v>
      </c>
      <c r="I17" s="108">
        <f>'P一般'!I17+'B一般'!I17</f>
        <v>74405</v>
      </c>
      <c r="J17" s="109">
        <f>SUM(D17:I17)</f>
        <v>452771</v>
      </c>
      <c r="K17" s="108">
        <f>'P一般'!K17+'B一般'!K17</f>
        <v>58993</v>
      </c>
      <c r="L17" s="107">
        <f>'P一般'!L17+'B一般'!L17</f>
        <v>102364</v>
      </c>
      <c r="M17" s="107">
        <f>'P一般'!M17+'B一般'!M17</f>
        <v>123744</v>
      </c>
      <c r="N17" s="107">
        <f>'P一般'!N17+'B一般'!N17</f>
        <v>175419</v>
      </c>
      <c r="O17" s="107">
        <f>'P一般'!O17+'B一般'!O17</f>
        <v>125193</v>
      </c>
      <c r="P17" s="108">
        <f>'P一般'!P17+'B一般'!P17</f>
        <v>114270</v>
      </c>
      <c r="Q17" s="109">
        <f>SUM(K17:P17)</f>
        <v>699983</v>
      </c>
      <c r="R17" s="110">
        <f>J17+Q17</f>
        <v>1152754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6">
        <f>'P一般'!D18+'B一般'!D18</f>
        <v>3785458</v>
      </c>
      <c r="E18" s="107">
        <f>'P一般'!E18+'B一般'!E18</f>
        <v>3519034</v>
      </c>
      <c r="F18" s="107">
        <f>'P一般'!F18+'B一般'!F18</f>
        <v>3279502</v>
      </c>
      <c r="G18" s="107">
        <f>'P一般'!G18+'B一般'!G18</f>
        <v>2434301</v>
      </c>
      <c r="H18" s="107">
        <f>'P一般'!H18+'B一般'!H18</f>
        <v>1211227</v>
      </c>
      <c r="I18" s="108">
        <f>'P一般'!I18+'B一般'!I18</f>
        <v>2678668</v>
      </c>
      <c r="J18" s="109">
        <f>SUM(D18:I18)</f>
        <v>16908190</v>
      </c>
      <c r="K18" s="108">
        <f>'P一般'!K18+'B一般'!K18</f>
        <v>1932301</v>
      </c>
      <c r="L18" s="107">
        <f>'P一般'!L18+'B一般'!L18</f>
        <v>3321314</v>
      </c>
      <c r="M18" s="107">
        <f>'P一般'!M18+'B一般'!M18</f>
        <v>4200642</v>
      </c>
      <c r="N18" s="107">
        <f>'P一般'!N18+'B一般'!N18</f>
        <v>6557615</v>
      </c>
      <c r="O18" s="107">
        <f>'P一般'!O18+'B一般'!O18</f>
        <v>4671408</v>
      </c>
      <c r="P18" s="108">
        <f>'P一般'!P18+'B一般'!P18</f>
        <v>3803498</v>
      </c>
      <c r="Q18" s="109">
        <f>SUM(K18:P18)</f>
        <v>24486778</v>
      </c>
      <c r="R18" s="110">
        <f>J18+Q18</f>
        <v>41394968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4" ref="D19:R19">IF(D17=0,"",(D18/D17)*1000)</f>
        <v>46684.48314135609</v>
      </c>
      <c r="E19" s="56">
        <f t="shared" si="4"/>
        <v>44789.659912432544</v>
      </c>
      <c r="F19" s="56">
        <f t="shared" si="4"/>
        <v>29594.921173508523</v>
      </c>
      <c r="G19" s="56">
        <f t="shared" si="4"/>
        <v>32952.95917262292</v>
      </c>
      <c r="H19" s="56">
        <f t="shared" si="4"/>
        <v>35596.0560731184</v>
      </c>
      <c r="I19" s="57">
        <f t="shared" si="4"/>
        <v>36001.18271621531</v>
      </c>
      <c r="J19" s="58">
        <f t="shared" si="4"/>
        <v>37343.80072928699</v>
      </c>
      <c r="K19" s="57">
        <f t="shared" si="4"/>
        <v>32754.750563626196</v>
      </c>
      <c r="L19" s="56">
        <f t="shared" si="4"/>
        <v>32446.11386815677</v>
      </c>
      <c r="M19" s="56">
        <f t="shared" si="4"/>
        <v>33946.22769588828</v>
      </c>
      <c r="N19" s="56">
        <f t="shared" si="4"/>
        <v>37382.5811343127</v>
      </c>
      <c r="O19" s="56">
        <f t="shared" si="4"/>
        <v>37313.651721741626</v>
      </c>
      <c r="P19" s="57">
        <f t="shared" si="4"/>
        <v>33285.18421282926</v>
      </c>
      <c r="Q19" s="58">
        <f t="shared" si="4"/>
        <v>34981.960990481195</v>
      </c>
      <c r="R19" s="59">
        <f t="shared" si="4"/>
        <v>35909.628593784975</v>
      </c>
      <c r="S19" s="45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106">
        <f>'P一般'!D20+'B一般'!D20</f>
        <v>271131</v>
      </c>
      <c r="E20" s="107">
        <f>'P一般'!E20+'B一般'!E20</f>
        <v>331628</v>
      </c>
      <c r="F20" s="107">
        <f>'P一般'!F20+'B一般'!F20</f>
        <v>384179</v>
      </c>
      <c r="G20" s="107">
        <f>'P一般'!G20+'B一般'!G20</f>
        <v>409289</v>
      </c>
      <c r="H20" s="122">
        <f>'P一般'!H20+'B一般'!H20</f>
        <v>288490</v>
      </c>
      <c r="I20" s="108">
        <f>'P一般'!I20+'B一般'!I20</f>
        <v>359103</v>
      </c>
      <c r="J20" s="109">
        <f>SUM(D20:I20)</f>
        <v>2043820</v>
      </c>
      <c r="K20" s="108">
        <f>'P一般'!K20+'B一般'!K20</f>
        <v>129959</v>
      </c>
      <c r="L20" s="107">
        <f>'P一般'!L20+'B一般'!L20</f>
        <v>389593</v>
      </c>
      <c r="M20" s="107">
        <f>'P一般'!M20+'B一般'!M20</f>
        <v>189598</v>
      </c>
      <c r="N20" s="107">
        <f>'P一般'!N20+'B一般'!N20</f>
        <v>131146</v>
      </c>
      <c r="O20" s="107">
        <f>'P一般'!O20+'B一般'!O20</f>
        <v>306006</v>
      </c>
      <c r="P20" s="108">
        <f>'P一般'!P20+'B一般'!P20</f>
        <v>323433</v>
      </c>
      <c r="Q20" s="109">
        <f>SUM(K20:P20)</f>
        <v>1469735</v>
      </c>
      <c r="R20" s="110">
        <f>J20+Q20</f>
        <v>3513555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6">
        <f>'P一般'!D21+'B一般'!D21</f>
        <v>11566656</v>
      </c>
      <c r="E21" s="107">
        <f>'P一般'!E21+'B一般'!E21</f>
        <v>12292342</v>
      </c>
      <c r="F21" s="107">
        <f>'P一般'!F21+'B一般'!F21</f>
        <v>11463099</v>
      </c>
      <c r="G21" s="107">
        <f>'P一般'!G21+'B一般'!G21</f>
        <v>13596223</v>
      </c>
      <c r="H21" s="122">
        <f>'P一般'!H21+'B一般'!H21</f>
        <v>9794516</v>
      </c>
      <c r="I21" s="108">
        <f>'P一般'!I21+'B一般'!I21</f>
        <v>12632679</v>
      </c>
      <c r="J21" s="109">
        <f>SUM(D21:I21)</f>
        <v>71345515</v>
      </c>
      <c r="K21" s="108">
        <f>'P一般'!K21+'B一般'!K21</f>
        <v>4285444</v>
      </c>
      <c r="L21" s="122">
        <f>'P一般'!L21+'B一般'!L21</f>
        <v>12544501</v>
      </c>
      <c r="M21" s="107">
        <f>'P一般'!M21+'B一般'!M21</f>
        <v>6827954</v>
      </c>
      <c r="N21" s="107">
        <f>'P一般'!N21+'B一般'!N21</f>
        <v>4885534</v>
      </c>
      <c r="O21" s="107">
        <f>'P一般'!O21+'B一般'!O21</f>
        <v>11363303</v>
      </c>
      <c r="P21" s="108">
        <f>'P一般'!P21+'B一般'!P21</f>
        <v>11743417</v>
      </c>
      <c r="Q21" s="109">
        <f>SUM(K21:P21)</f>
        <v>51650153</v>
      </c>
      <c r="R21" s="110">
        <f>J21+Q21</f>
        <v>122995668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5" ref="D22:R22">IF(D20=0,"",(D21/D20)*1000)</f>
        <v>42660.76546023878</v>
      </c>
      <c r="E22" s="56">
        <f t="shared" si="5"/>
        <v>37066.65902758513</v>
      </c>
      <c r="F22" s="56">
        <f t="shared" si="5"/>
        <v>29837.911494381526</v>
      </c>
      <c r="G22" s="56">
        <f t="shared" si="5"/>
        <v>33219.12633860182</v>
      </c>
      <c r="H22" s="121">
        <f t="shared" si="5"/>
        <v>33950.972304066</v>
      </c>
      <c r="I22" s="57">
        <f t="shared" si="5"/>
        <v>35178.427916224595</v>
      </c>
      <c r="J22" s="58">
        <f t="shared" si="5"/>
        <v>34907.92486618195</v>
      </c>
      <c r="K22" s="57">
        <f t="shared" si="5"/>
        <v>32975.353765418324</v>
      </c>
      <c r="L22" s="121">
        <f t="shared" si="5"/>
        <v>32198.989714907613</v>
      </c>
      <c r="M22" s="56">
        <f t="shared" si="5"/>
        <v>36012.79549362335</v>
      </c>
      <c r="N22" s="56">
        <f t="shared" si="5"/>
        <v>37252.634468455006</v>
      </c>
      <c r="O22" s="56">
        <f t="shared" si="5"/>
        <v>37134.24900165357</v>
      </c>
      <c r="P22" s="57">
        <f t="shared" si="5"/>
        <v>36308.65434263047</v>
      </c>
      <c r="Q22" s="58">
        <f t="shared" si="5"/>
        <v>35142.49371485336</v>
      </c>
      <c r="R22" s="59">
        <f t="shared" si="5"/>
        <v>35006.04601322592</v>
      </c>
      <c r="S22" s="45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6">
        <f>'P一般'!D23+'B一般'!D23</f>
        <v>101031</v>
      </c>
      <c r="E23" s="107">
        <f>'P一般'!E23+'B一般'!E23</f>
        <v>65806</v>
      </c>
      <c r="F23" s="107">
        <f>'P一般'!F23+'B一般'!F23</f>
        <v>139490</v>
      </c>
      <c r="G23" s="107">
        <f>'P一般'!G23+'B一般'!G23</f>
        <v>101586</v>
      </c>
      <c r="H23" s="107">
        <f>'P一般'!H23+'B一般'!H23</f>
        <v>104440</v>
      </c>
      <c r="I23" s="108">
        <f>'P一般'!I23+'B一般'!I23</f>
        <v>80430</v>
      </c>
      <c r="J23" s="109">
        <f>SUM(D23:I23)</f>
        <v>592783</v>
      </c>
      <c r="K23" s="108">
        <f>'P一般'!K23+'B一般'!K23</f>
        <v>65625</v>
      </c>
      <c r="L23" s="107">
        <f>'P一般'!L23+'B一般'!L23</f>
        <v>45844</v>
      </c>
      <c r="M23" s="107">
        <f>'P一般'!M23+'B一般'!M23</f>
        <v>33835</v>
      </c>
      <c r="N23" s="107">
        <f>'P一般'!N23+'B一般'!N23</f>
        <v>138293</v>
      </c>
      <c r="O23" s="107">
        <f>'P一般'!O23+'B一般'!O23</f>
        <v>74945</v>
      </c>
      <c r="P23" s="108">
        <f>'P一般'!P23+'B一般'!P23</f>
        <v>62424</v>
      </c>
      <c r="Q23" s="109">
        <f>SUM(K23:P23)</f>
        <v>420966</v>
      </c>
      <c r="R23" s="110">
        <f>J23+Q23</f>
        <v>1013749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6">
        <f>'P一般'!D24+'B一般'!D24</f>
        <v>4552213</v>
      </c>
      <c r="E24" s="107">
        <f>'P一般'!E24+'B一般'!E24</f>
        <v>2510933</v>
      </c>
      <c r="F24" s="107">
        <f>'P一般'!F24+'B一般'!F24</f>
        <v>4208727</v>
      </c>
      <c r="G24" s="107">
        <f>'P一般'!G24+'B一般'!G24</f>
        <v>3336994</v>
      </c>
      <c r="H24" s="107">
        <f>'P一般'!H24+'B一般'!H24</f>
        <v>3679635</v>
      </c>
      <c r="I24" s="108">
        <f>'P一般'!I24+'B一般'!I24</f>
        <v>2813690</v>
      </c>
      <c r="J24" s="109">
        <f>SUM(D24:I24)</f>
        <v>21102192</v>
      </c>
      <c r="K24" s="108">
        <f>'P一般'!K24+'B一般'!K24</f>
        <v>2174495</v>
      </c>
      <c r="L24" s="107">
        <f>'P一般'!L24+'B一般'!L24</f>
        <v>1622771</v>
      </c>
      <c r="M24" s="107">
        <f>'P一般'!M24+'B一般'!M24</f>
        <v>1191107</v>
      </c>
      <c r="N24" s="107">
        <f>'P一般'!N24+'B一般'!N24</f>
        <v>5070051</v>
      </c>
      <c r="O24" s="107">
        <f>'P一般'!O24+'B一般'!O24</f>
        <v>2809790</v>
      </c>
      <c r="P24" s="108">
        <f>'P一般'!P24+'B一般'!P24</f>
        <v>2365781</v>
      </c>
      <c r="Q24" s="109">
        <f>SUM(K24:P24)</f>
        <v>15233995</v>
      </c>
      <c r="R24" s="110">
        <f>J24+Q24</f>
        <v>36336187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6" ref="D25:R25">IF(D23=0,"",(D24/D23)*1000)</f>
        <v>45057.58628539755</v>
      </c>
      <c r="E25" s="56">
        <f t="shared" si="6"/>
        <v>38156.59666291827</v>
      </c>
      <c r="F25" s="56">
        <f t="shared" si="6"/>
        <v>30172.248906731664</v>
      </c>
      <c r="G25" s="56">
        <f t="shared" si="6"/>
        <v>32848.95556474317</v>
      </c>
      <c r="H25" s="56">
        <f t="shared" si="6"/>
        <v>35232.04710838759</v>
      </c>
      <c r="I25" s="57">
        <f t="shared" si="6"/>
        <v>34983.090886485144</v>
      </c>
      <c r="J25" s="58">
        <f t="shared" si="6"/>
        <v>35598.51075351351</v>
      </c>
      <c r="K25" s="57">
        <f t="shared" si="6"/>
        <v>33135.16190476191</v>
      </c>
      <c r="L25" s="56">
        <f t="shared" si="6"/>
        <v>35397.67472297356</v>
      </c>
      <c r="M25" s="56">
        <f t="shared" si="6"/>
        <v>35203.398847347424</v>
      </c>
      <c r="N25" s="56">
        <f t="shared" si="6"/>
        <v>36661.660387727505</v>
      </c>
      <c r="O25" s="56">
        <f t="shared" si="6"/>
        <v>37491.36033090933</v>
      </c>
      <c r="P25" s="57">
        <f t="shared" si="6"/>
        <v>37898.58067409971</v>
      </c>
      <c r="Q25" s="58">
        <f t="shared" si="6"/>
        <v>36188.18384382587</v>
      </c>
      <c r="R25" s="59">
        <f t="shared" si="6"/>
        <v>35843.37641763395</v>
      </c>
      <c r="S25" s="45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6">
        <f>'P一般'!D26+'B一般'!D26</f>
        <v>56657</v>
      </c>
      <c r="E26" s="107">
        <f>'P一般'!E26+'B一般'!E26</f>
        <v>87638</v>
      </c>
      <c r="F26" s="107">
        <f>'P一般'!F26+'B一般'!F26</f>
        <v>70843</v>
      </c>
      <c r="G26" s="107">
        <f>'P一般'!G26+'B一般'!G26</f>
        <v>35955</v>
      </c>
      <c r="H26" s="107">
        <f>'P一般'!H26+'B一般'!H26</f>
        <v>46789</v>
      </c>
      <c r="I26" s="108">
        <f>'P一般'!I26+'B一般'!I26</f>
        <v>56593</v>
      </c>
      <c r="J26" s="109">
        <f>SUM(D26:I26)</f>
        <v>354475</v>
      </c>
      <c r="K26" s="108">
        <f>'P一般'!K26+'B一般'!K26</f>
        <v>37125</v>
      </c>
      <c r="L26" s="107">
        <f>'P一般'!L26+'B一般'!L26</f>
        <v>70175</v>
      </c>
      <c r="M26" s="107">
        <f>'P一般'!M26+'B一般'!M26</f>
        <v>85097</v>
      </c>
      <c r="N26" s="107">
        <f>'P一般'!N26+'B一般'!N26</f>
        <v>87373</v>
      </c>
      <c r="O26" s="107">
        <f>'P一般'!O26+'B一般'!O26</f>
        <v>34390</v>
      </c>
      <c r="P26" s="108">
        <f>'P一般'!P26+'B一般'!P26</f>
        <v>89268</v>
      </c>
      <c r="Q26" s="109">
        <f>SUM(K26:P26)</f>
        <v>403428</v>
      </c>
      <c r="R26" s="110">
        <f>J26+Q26</f>
        <v>757903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6">
        <f>'P一般'!D27+'B一般'!D27</f>
        <v>2669275</v>
      </c>
      <c r="E27" s="107">
        <f>'P一般'!E27+'B一般'!E27</f>
        <v>3277199</v>
      </c>
      <c r="F27" s="107">
        <f>'P一般'!F27+'B一般'!F27</f>
        <v>2177243</v>
      </c>
      <c r="G27" s="107">
        <f>'P一般'!G27+'B一般'!G27</f>
        <v>1258972</v>
      </c>
      <c r="H27" s="107">
        <f>'P一般'!H27+'B一般'!H27</f>
        <v>1744065</v>
      </c>
      <c r="I27" s="108">
        <f>'P一般'!I27+'B一般'!I27</f>
        <v>2103756</v>
      </c>
      <c r="J27" s="109">
        <f>SUM(D27:I27)</f>
        <v>13230510</v>
      </c>
      <c r="K27" s="108">
        <f>'P一般'!K27+'B一般'!K27</f>
        <v>1264424</v>
      </c>
      <c r="L27" s="107">
        <f>'P一般'!L27+'B一般'!L27</f>
        <v>2206214</v>
      </c>
      <c r="M27" s="107">
        <f>'P一般'!M27+'B一般'!M27</f>
        <v>3031917</v>
      </c>
      <c r="N27" s="107">
        <f>'P一般'!N27+'B一般'!N27</f>
        <v>3253359</v>
      </c>
      <c r="O27" s="107">
        <f>'P一般'!O27+'B一般'!O27</f>
        <v>1269134</v>
      </c>
      <c r="P27" s="108">
        <f>'P一般'!P27+'B一般'!P27</f>
        <v>3314895</v>
      </c>
      <c r="Q27" s="109">
        <f>SUM(K27:P27)</f>
        <v>14339943</v>
      </c>
      <c r="R27" s="110">
        <f>J27+Q27</f>
        <v>27570453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7" ref="D28:R28">IF(D26=0,"",(D27/D26)*1000)</f>
        <v>47112.88984591489</v>
      </c>
      <c r="E28" s="56">
        <f t="shared" si="7"/>
        <v>37394.72603208654</v>
      </c>
      <c r="F28" s="56">
        <f t="shared" si="7"/>
        <v>30733.354036390327</v>
      </c>
      <c r="G28" s="56">
        <f t="shared" si="7"/>
        <v>35015.21346127103</v>
      </c>
      <c r="H28" s="56">
        <f t="shared" si="7"/>
        <v>37275.10739703776</v>
      </c>
      <c r="I28" s="57">
        <f t="shared" si="7"/>
        <v>37173.43134309897</v>
      </c>
      <c r="J28" s="58">
        <f t="shared" si="7"/>
        <v>37324.24007334791</v>
      </c>
      <c r="K28" s="57">
        <f t="shared" si="7"/>
        <v>34058.55892255892</v>
      </c>
      <c r="L28" s="56">
        <f t="shared" si="7"/>
        <v>31438.745992162454</v>
      </c>
      <c r="M28" s="56">
        <f t="shared" si="7"/>
        <v>35628.952842050836</v>
      </c>
      <c r="N28" s="56">
        <f t="shared" si="7"/>
        <v>37235.2900781706</v>
      </c>
      <c r="O28" s="56">
        <f t="shared" si="7"/>
        <v>36904.158185519045</v>
      </c>
      <c r="P28" s="57">
        <f t="shared" si="7"/>
        <v>37134.191423578435</v>
      </c>
      <c r="Q28" s="58">
        <f t="shared" si="7"/>
        <v>35545.23483744311</v>
      </c>
      <c r="R28" s="59">
        <f t="shared" si="7"/>
        <v>36377.28442821839</v>
      </c>
      <c r="S28" s="45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106">
        <f>'P一般'!D29+'B一般'!D29</f>
        <v>1528</v>
      </c>
      <c r="E29" s="107">
        <f>'P一般'!E29+'B一般'!E29</f>
        <v>3890</v>
      </c>
      <c r="F29" s="107">
        <f>'P一般'!F29+'B一般'!F29</f>
        <v>2899</v>
      </c>
      <c r="G29" s="107">
        <f>'P一般'!G29+'B一般'!G29</f>
        <v>9484</v>
      </c>
      <c r="H29" s="107">
        <f>'P一般'!H29+'B一般'!H29</f>
        <v>12055</v>
      </c>
      <c r="I29" s="108">
        <f>'P一般'!I29+'B一般'!I29</f>
        <v>4320</v>
      </c>
      <c r="J29" s="109">
        <f>SUM(D29:I29)</f>
        <v>34176</v>
      </c>
      <c r="K29" s="108">
        <f>'P一般'!K29+'B一般'!K29</f>
        <v>3664</v>
      </c>
      <c r="L29" s="107">
        <f>'P一般'!L29+'B一般'!L29</f>
        <v>5756</v>
      </c>
      <c r="M29" s="107">
        <f>'P一般'!M29+'B一般'!M29</f>
        <v>6181</v>
      </c>
      <c r="N29" s="107">
        <f>'P一般'!N29+'B一般'!N29</f>
        <v>4203</v>
      </c>
      <c r="O29" s="107">
        <f>'P一般'!O29+'B一般'!O29</f>
        <v>5100</v>
      </c>
      <c r="P29" s="108">
        <f>'P一般'!P29+'B一般'!P29</f>
        <v>3804</v>
      </c>
      <c r="Q29" s="109">
        <f>SUM(K29:P29)</f>
        <v>28708</v>
      </c>
      <c r="R29" s="110">
        <f>J29+Q29</f>
        <v>62884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106">
        <f>'P一般'!D30+'B一般'!D30</f>
        <v>180167</v>
      </c>
      <c r="E30" s="107">
        <f>'P一般'!E30+'B一般'!E30</f>
        <v>225961</v>
      </c>
      <c r="F30" s="107">
        <f>'P一般'!F30+'B一般'!F30</f>
        <v>184890</v>
      </c>
      <c r="G30" s="107">
        <f>'P一般'!G30+'B一般'!G30</f>
        <v>466396</v>
      </c>
      <c r="H30" s="107">
        <f>'P一般'!H30+'B一般'!H30</f>
        <v>586958</v>
      </c>
      <c r="I30" s="108">
        <f>'P一般'!I30+'B一般'!I30</f>
        <v>364844</v>
      </c>
      <c r="J30" s="109">
        <f>SUM(D30:I30)</f>
        <v>2009216</v>
      </c>
      <c r="K30" s="108">
        <f>'P一般'!K30+'B一般'!K30</f>
        <v>461451</v>
      </c>
      <c r="L30" s="107">
        <f>'P一般'!L30+'B一般'!L30</f>
        <v>590559</v>
      </c>
      <c r="M30" s="107">
        <f>'P一般'!M30+'B一般'!M30</f>
        <v>522356</v>
      </c>
      <c r="N30" s="107">
        <f>'P一般'!N30+'B一般'!N30</f>
        <v>255021</v>
      </c>
      <c r="O30" s="107">
        <f>'P一般'!O30+'B一般'!O30</f>
        <v>270315</v>
      </c>
      <c r="P30" s="108">
        <f>'P一般'!P30+'B一般'!P30</f>
        <v>268547</v>
      </c>
      <c r="Q30" s="109">
        <f>SUM(K30:P30)</f>
        <v>2368249</v>
      </c>
      <c r="R30" s="110">
        <f>J30+Q30</f>
        <v>4377465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8" ref="D31:R31">IF(D29=0,"",(D30/D29)*1000)</f>
        <v>117910.34031413612</v>
      </c>
      <c r="E31" s="56">
        <f t="shared" si="8"/>
        <v>58087.660668380464</v>
      </c>
      <c r="F31" s="56">
        <f t="shared" si="8"/>
        <v>63777.16453949638</v>
      </c>
      <c r="G31" s="56">
        <f t="shared" si="8"/>
        <v>49177.14044706874</v>
      </c>
      <c r="H31" s="56">
        <f t="shared" si="8"/>
        <v>48690.004147656575</v>
      </c>
      <c r="I31" s="57">
        <f t="shared" si="8"/>
        <v>84454.62962962964</v>
      </c>
      <c r="J31" s="58">
        <f t="shared" si="8"/>
        <v>58790.262172284645</v>
      </c>
      <c r="K31" s="57">
        <f t="shared" si="8"/>
        <v>125941.86681222708</v>
      </c>
      <c r="L31" s="56">
        <f t="shared" si="8"/>
        <v>102598.85337039611</v>
      </c>
      <c r="M31" s="56">
        <f t="shared" si="8"/>
        <v>84509.94984630319</v>
      </c>
      <c r="N31" s="56">
        <f t="shared" si="8"/>
        <v>60675.94575303354</v>
      </c>
      <c r="O31" s="56">
        <f t="shared" si="8"/>
        <v>53002.94117647059</v>
      </c>
      <c r="P31" s="57">
        <f t="shared" si="8"/>
        <v>70595.95162986331</v>
      </c>
      <c r="Q31" s="58">
        <f t="shared" si="8"/>
        <v>82494.39180716177</v>
      </c>
      <c r="R31" s="59">
        <f t="shared" si="8"/>
        <v>69611.74543604096</v>
      </c>
      <c r="S31" s="45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106">
        <f>'P一般'!D32+'B一般'!D32</f>
        <v>0</v>
      </c>
      <c r="E32" s="107">
        <f>'P一般'!E32+'B一般'!E32</f>
        <v>23077</v>
      </c>
      <c r="F32" s="107">
        <f>'P一般'!F32+'B一般'!F32</f>
        <v>24849</v>
      </c>
      <c r="G32" s="107">
        <f>'P一般'!G32+'B一般'!G32</f>
        <v>20000</v>
      </c>
      <c r="H32" s="107">
        <f>'P一般'!H32+'B一般'!H32</f>
        <v>0</v>
      </c>
      <c r="I32" s="108">
        <f>'P一般'!I32+'B一般'!I32</f>
        <v>42040</v>
      </c>
      <c r="J32" s="109">
        <f>SUM(D32:I32)</f>
        <v>109966</v>
      </c>
      <c r="K32" s="108">
        <f>'P一般'!K32+'B一般'!K32</f>
        <v>0</v>
      </c>
      <c r="L32" s="107">
        <f>'P一般'!L32+'B一般'!L32</f>
        <v>0</v>
      </c>
      <c r="M32" s="107">
        <f>'P一般'!M32+'B一般'!M32</f>
        <v>0</v>
      </c>
      <c r="N32" s="107">
        <f>'P一般'!N32+'B一般'!N32</f>
        <v>0</v>
      </c>
      <c r="O32" s="107">
        <f>'P一般'!O32+'B一般'!O32</f>
        <v>0</v>
      </c>
      <c r="P32" s="108">
        <f>'P一般'!P32+'B一般'!P32</f>
        <v>0</v>
      </c>
      <c r="Q32" s="109">
        <f>SUM(K32:P32)</f>
        <v>0</v>
      </c>
      <c r="R32" s="110">
        <f>J32+Q32</f>
        <v>109966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106">
        <f>'P一般'!D33+'B一般'!D33</f>
        <v>0</v>
      </c>
      <c r="E33" s="107">
        <f>'P一般'!E33+'B一般'!E33</f>
        <v>959660</v>
      </c>
      <c r="F33" s="107">
        <f>'P一般'!F33+'B一般'!F33</f>
        <v>803383</v>
      </c>
      <c r="G33" s="107">
        <f>'P一般'!G33+'B一般'!G33</f>
        <v>653262</v>
      </c>
      <c r="H33" s="107">
        <f>'P一般'!H33+'B一般'!H33</f>
        <v>0</v>
      </c>
      <c r="I33" s="108">
        <f>'P一般'!I33+'B一般'!I33</f>
        <v>1535946</v>
      </c>
      <c r="J33" s="109">
        <f>SUM(D33:I33)</f>
        <v>3952251</v>
      </c>
      <c r="K33" s="108">
        <f>'P一般'!K33+'B一般'!K33</f>
        <v>0</v>
      </c>
      <c r="L33" s="107">
        <f>'P一般'!L33+'B一般'!L33</f>
        <v>0</v>
      </c>
      <c r="M33" s="107">
        <f>'P一般'!M33+'B一般'!M33</f>
        <v>0</v>
      </c>
      <c r="N33" s="107">
        <f>'P一般'!N33+'B一般'!N33</f>
        <v>0</v>
      </c>
      <c r="O33" s="107">
        <f>'P一般'!O33+'B一般'!O33</f>
        <v>0</v>
      </c>
      <c r="P33" s="108">
        <f>'P一般'!P33+'B一般'!P33</f>
        <v>0</v>
      </c>
      <c r="Q33" s="109">
        <f>SUM(K33:P33)</f>
        <v>0</v>
      </c>
      <c r="R33" s="110">
        <f>J33+Q33</f>
        <v>3952251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  <v>41585.12804957317</v>
      </c>
      <c r="F34" s="56">
        <f t="shared" si="9"/>
        <v>32330.59680470039</v>
      </c>
      <c r="G34" s="56">
        <f t="shared" si="9"/>
        <v>32663.1</v>
      </c>
      <c r="H34" s="56">
        <f t="shared" si="9"/>
      </c>
      <c r="I34" s="57">
        <f t="shared" si="9"/>
        <v>36535.34728829686</v>
      </c>
      <c r="J34" s="58">
        <f t="shared" si="9"/>
        <v>35940.663477802234</v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  <v>35940.663477802234</v>
      </c>
      <c r="S34" s="45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106">
        <f>'P一般'!D35+'B一般'!D35</f>
        <v>24496</v>
      </c>
      <c r="E35" s="107">
        <f>'P一般'!E35+'B一般'!E35</f>
        <v>0</v>
      </c>
      <c r="F35" s="107">
        <f>'P一般'!F35+'B一般'!F35</f>
        <v>0</v>
      </c>
      <c r="G35" s="107">
        <f>'P一般'!G35+'B一般'!G35</f>
        <v>21094</v>
      </c>
      <c r="H35" s="107">
        <f>'P一般'!H35+'B一般'!H35</f>
        <v>0</v>
      </c>
      <c r="I35" s="108">
        <f>'P一般'!I35+'B一般'!I35</f>
        <v>25594</v>
      </c>
      <c r="J35" s="109">
        <f>SUM(D35:I35)</f>
        <v>71184</v>
      </c>
      <c r="K35" s="108">
        <f>'P一般'!K35+'B一般'!K35</f>
        <v>0</v>
      </c>
      <c r="L35" s="107">
        <f>'P一般'!L35+'B一般'!L35</f>
        <v>0</v>
      </c>
      <c r="M35" s="107">
        <f>'P一般'!M35+'B一般'!M35</f>
        <v>0</v>
      </c>
      <c r="N35" s="107">
        <f>'P一般'!N35+'B一般'!N35</f>
        <v>17251</v>
      </c>
      <c r="O35" s="107">
        <f>'P一般'!O35+'B一般'!O35</f>
        <v>32223</v>
      </c>
      <c r="P35" s="108">
        <f>'P一般'!P35+'B一般'!P35</f>
        <v>0</v>
      </c>
      <c r="Q35" s="109">
        <f>SUM(K35:P35)</f>
        <v>49474</v>
      </c>
      <c r="R35" s="110">
        <f>J35+Q35</f>
        <v>120658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106">
        <f>'P一般'!D36+'B一般'!D36</f>
        <v>1050123</v>
      </c>
      <c r="E36" s="107">
        <f>'P一般'!E36+'B一般'!E36</f>
        <v>0</v>
      </c>
      <c r="F36" s="107">
        <f>'P一般'!F36+'B一般'!F36</f>
        <v>0</v>
      </c>
      <c r="G36" s="107">
        <f>'P一般'!G36+'B一般'!G36</f>
        <v>700038</v>
      </c>
      <c r="H36" s="107">
        <f>'P一般'!H36+'B一般'!H36</f>
        <v>0</v>
      </c>
      <c r="I36" s="108">
        <f>'P一般'!I36+'B一般'!I36</f>
        <v>951723</v>
      </c>
      <c r="J36" s="109">
        <f>SUM(D36:I36)</f>
        <v>2701884</v>
      </c>
      <c r="K36" s="108">
        <f>'P一般'!K36+'B一般'!K36</f>
        <v>0</v>
      </c>
      <c r="L36" s="107">
        <f>'P一般'!L36+'B一般'!L36</f>
        <v>0</v>
      </c>
      <c r="M36" s="107">
        <f>'P一般'!M36+'B一般'!M36</f>
        <v>0</v>
      </c>
      <c r="N36" s="107">
        <f>'P一般'!N36+'B一般'!N36</f>
        <v>660984</v>
      </c>
      <c r="O36" s="107">
        <f>'P一般'!O36+'B一般'!O36</f>
        <v>1232569</v>
      </c>
      <c r="P36" s="108">
        <f>'P一般'!P36+'B一般'!P36</f>
        <v>0</v>
      </c>
      <c r="Q36" s="109">
        <f>SUM(K36:P36)</f>
        <v>1893553</v>
      </c>
      <c r="R36" s="110">
        <f>J36+Q36</f>
        <v>4595437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0" ref="D37:R37">IF(D35=0,"",(D36/D35)*1000)</f>
        <v>42869.162312214234</v>
      </c>
      <c r="E37" s="56">
        <f t="shared" si="10"/>
      </c>
      <c r="F37" s="56">
        <f t="shared" si="10"/>
      </c>
      <c r="G37" s="56">
        <f t="shared" si="10"/>
        <v>33186.59334407889</v>
      </c>
      <c r="H37" s="56">
        <f t="shared" si="10"/>
      </c>
      <c r="I37" s="57">
        <f t="shared" si="10"/>
        <v>37185.39501445651</v>
      </c>
      <c r="J37" s="58">
        <f t="shared" si="10"/>
        <v>37956.338503034385</v>
      </c>
      <c r="K37" s="57">
        <f t="shared" si="10"/>
      </c>
      <c r="L37" s="56">
        <f t="shared" si="10"/>
      </c>
      <c r="M37" s="56">
        <f t="shared" si="10"/>
      </c>
      <c r="N37" s="56">
        <f t="shared" si="10"/>
        <v>38315.69184395107</v>
      </c>
      <c r="O37" s="56">
        <f t="shared" si="10"/>
        <v>38251.21807404649</v>
      </c>
      <c r="P37" s="57">
        <f t="shared" si="10"/>
      </c>
      <c r="Q37" s="58">
        <f t="shared" si="10"/>
        <v>38273.699316812876</v>
      </c>
      <c r="R37" s="59">
        <f t="shared" si="10"/>
        <v>38086.46753634239</v>
      </c>
      <c r="S37" s="45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106">
        <f>'P一般'!D38+'B一般'!D38</f>
        <v>82053</v>
      </c>
      <c r="E38" s="107">
        <f>'P一般'!E38+'B一般'!E38</f>
        <v>44</v>
      </c>
      <c r="F38" s="107">
        <f>'P一般'!F38+'B一般'!F38</f>
        <v>78</v>
      </c>
      <c r="G38" s="107">
        <f>'P一般'!G38+'B一般'!G38</f>
        <v>44</v>
      </c>
      <c r="H38" s="107">
        <f>'P一般'!H38+'B一般'!H38</f>
        <v>173</v>
      </c>
      <c r="I38" s="108">
        <f>'P一般'!I38+'B一般'!I38</f>
        <v>159</v>
      </c>
      <c r="J38" s="109">
        <f>SUM(D38:I38)</f>
        <v>82551</v>
      </c>
      <c r="K38" s="108">
        <f>'P一般'!K38+'B一般'!K38</f>
        <v>183</v>
      </c>
      <c r="L38" s="107">
        <f>'P一般'!L38+'B一般'!L38</f>
        <v>133</v>
      </c>
      <c r="M38" s="107">
        <f>'P一般'!M38+'B一般'!M38</f>
        <v>120</v>
      </c>
      <c r="N38" s="107">
        <f>'P一般'!N38+'B一般'!N38</f>
        <v>60</v>
      </c>
      <c r="O38" s="107">
        <f>'P一般'!O38+'B一般'!O38</f>
        <v>29</v>
      </c>
      <c r="P38" s="108">
        <f>'P一般'!P38+'B一般'!P38</f>
        <v>87</v>
      </c>
      <c r="Q38" s="109">
        <f>SUM(K38:P38)</f>
        <v>612</v>
      </c>
      <c r="R38" s="110">
        <f>J38+Q38</f>
        <v>83163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106">
        <f>'P一般'!D39+'B一般'!D39</f>
        <v>4111376</v>
      </c>
      <c r="E39" s="107">
        <f>'P一般'!E39+'B一般'!E39</f>
        <v>60369</v>
      </c>
      <c r="F39" s="107">
        <f>'P一般'!F39+'B一般'!F39</f>
        <v>41846</v>
      </c>
      <c r="G39" s="107">
        <f>'P一般'!G39+'B一般'!G39</f>
        <v>67026</v>
      </c>
      <c r="H39" s="107">
        <f>'P一般'!H39+'B一般'!H39</f>
        <v>69750</v>
      </c>
      <c r="I39" s="108">
        <f>'P一般'!I39+'B一般'!I39</f>
        <v>86960</v>
      </c>
      <c r="J39" s="109">
        <f>SUM(D39:I39)</f>
        <v>4437327</v>
      </c>
      <c r="K39" s="108">
        <f>'P一般'!K39+'B一般'!K39</f>
        <v>110546</v>
      </c>
      <c r="L39" s="107">
        <f>'P一般'!L39+'B一般'!L39</f>
        <v>62329</v>
      </c>
      <c r="M39" s="107">
        <f>'P一般'!M39+'B一般'!M39</f>
        <v>68383</v>
      </c>
      <c r="N39" s="107">
        <f>'P一般'!N39+'B一般'!N39</f>
        <v>59498</v>
      </c>
      <c r="O39" s="107">
        <f>'P一般'!O39+'B一般'!O39</f>
        <v>17573</v>
      </c>
      <c r="P39" s="108">
        <f>'P一般'!P39+'B一般'!P39</f>
        <v>91448</v>
      </c>
      <c r="Q39" s="109">
        <f>SUM(K39:P39)</f>
        <v>409777</v>
      </c>
      <c r="R39" s="110">
        <f>J39+Q39</f>
        <v>4847104</v>
      </c>
      <c r="S39" s="45"/>
    </row>
    <row r="40" spans="1:19" s="46" customFormat="1" ht="13.5" customHeight="1" thickBot="1">
      <c r="A40" s="137"/>
      <c r="B40" s="20" t="s">
        <v>30</v>
      </c>
      <c r="C40" s="55" t="s">
        <v>6</v>
      </c>
      <c r="D40" s="65">
        <f aca="true" t="shared" si="11" ref="D40:R40">IF(D38=0,"",(D39/D38)*1000)</f>
        <v>50106.34589838276</v>
      </c>
      <c r="E40" s="56">
        <f t="shared" si="11"/>
        <v>1372022.7272727273</v>
      </c>
      <c r="F40" s="56">
        <f t="shared" si="11"/>
        <v>536487.1794871795</v>
      </c>
      <c r="G40" s="56">
        <f t="shared" si="11"/>
        <v>1523318.1818181816</v>
      </c>
      <c r="H40" s="56">
        <f t="shared" si="11"/>
        <v>403179.19075144513</v>
      </c>
      <c r="I40" s="57">
        <f t="shared" si="11"/>
        <v>546918.2389937107</v>
      </c>
      <c r="J40" s="58">
        <f t="shared" si="11"/>
        <v>53752.552967256604</v>
      </c>
      <c r="K40" s="57">
        <f t="shared" si="11"/>
        <v>604076.5027322405</v>
      </c>
      <c r="L40" s="56">
        <f t="shared" si="11"/>
        <v>468639.0977443609</v>
      </c>
      <c r="M40" s="56">
        <f t="shared" si="11"/>
        <v>569858.3333333334</v>
      </c>
      <c r="N40" s="56">
        <f t="shared" si="11"/>
        <v>991633.3333333334</v>
      </c>
      <c r="O40" s="56">
        <f t="shared" si="11"/>
        <v>605965.5172413792</v>
      </c>
      <c r="P40" s="57">
        <f t="shared" si="11"/>
        <v>1051126.4367816092</v>
      </c>
      <c r="Q40" s="58">
        <f t="shared" si="11"/>
        <v>669570.2614379085</v>
      </c>
      <c r="R40" s="59">
        <f t="shared" si="11"/>
        <v>58284.38127532676</v>
      </c>
      <c r="S40" s="45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6">
        <f>'P一般'!D41+'B一般'!D41</f>
        <v>969425</v>
      </c>
      <c r="E41" s="107">
        <f>'P一般'!E41+'B一般'!E41</f>
        <v>1223221</v>
      </c>
      <c r="F41" s="107">
        <f>'P一般'!F41+'B一般'!F41</f>
        <v>1151259</v>
      </c>
      <c r="G41" s="107">
        <f>'P一般'!G41+'B一般'!G41</f>
        <v>1272596</v>
      </c>
      <c r="H41" s="122">
        <f>'P一般'!H41+'B一般'!H41</f>
        <v>1105687</v>
      </c>
      <c r="I41" s="108">
        <f>'P一般'!I41+'B一般'!I41</f>
        <v>1440671</v>
      </c>
      <c r="J41" s="109">
        <f>'P一般'!J41+'B一般'!J41</f>
        <v>7162859</v>
      </c>
      <c r="K41" s="108">
        <f>'P一般'!K41+'B一般'!K41</f>
        <v>706554</v>
      </c>
      <c r="L41" s="107">
        <f>'P一般'!L41+'B一般'!L41</f>
        <v>1189498</v>
      </c>
      <c r="M41" s="107">
        <f>'P一般'!M41+'B一般'!M41</f>
        <v>1052721</v>
      </c>
      <c r="N41" s="107">
        <f>'P一般'!N41+'B一般'!N41</f>
        <v>1239901</v>
      </c>
      <c r="O41" s="107">
        <f>'P一般'!O41+'B一般'!O41</f>
        <v>1202380</v>
      </c>
      <c r="P41" s="108">
        <f>'P一般'!P41+'B一般'!P41</f>
        <v>1285049</v>
      </c>
      <c r="Q41" s="109">
        <f>'P一般'!Q41+'B一般'!Q41</f>
        <v>6676103</v>
      </c>
      <c r="R41" s="110">
        <f>J41+Q41</f>
        <v>13838962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6">
        <f>'P一般'!D42+'B一般'!D42</f>
        <v>44307358</v>
      </c>
      <c r="E42" s="107">
        <f>'P一般'!E42+'B一般'!E42</f>
        <v>48354180</v>
      </c>
      <c r="F42" s="107">
        <f>'P一般'!F42+'B一般'!F42</f>
        <v>35218607</v>
      </c>
      <c r="G42" s="107">
        <f>'P一般'!G42+'B一般'!G42</f>
        <v>42701164</v>
      </c>
      <c r="H42" s="122">
        <f>'P一般'!H42+'B一般'!H42</f>
        <v>39089407</v>
      </c>
      <c r="I42" s="108">
        <f>'P一般'!I42+'B一般'!I42</f>
        <v>51627311</v>
      </c>
      <c r="J42" s="109">
        <f>'P一般'!J42+'B一般'!J42</f>
        <v>261298027</v>
      </c>
      <c r="K42" s="108">
        <f>'P一般'!K42+'B一般'!K42</f>
        <v>23911404</v>
      </c>
      <c r="L42" s="122">
        <f>'P一般'!L42+'B一般'!L42</f>
        <v>39100880</v>
      </c>
      <c r="M42" s="107">
        <f>'P一般'!M42+'B一般'!M42</f>
        <v>37144617</v>
      </c>
      <c r="N42" s="107">
        <f>'P一般'!N42+'B一般'!N42</f>
        <v>46026500</v>
      </c>
      <c r="O42" s="107">
        <f>'P一般'!O42+'B一般'!O42</f>
        <v>45025546</v>
      </c>
      <c r="P42" s="108">
        <f>'P一般'!P42+'B一般'!P42</f>
        <v>46780110</v>
      </c>
      <c r="Q42" s="109">
        <f>'P一般'!Q42+'B一般'!Q42</f>
        <v>237989057</v>
      </c>
      <c r="R42" s="110">
        <f>J42+Q42</f>
        <v>499287084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12" ref="D43:R43">IF(D41=0,"",(D42/D41)*1000)</f>
        <v>45704.78170049256</v>
      </c>
      <c r="E43" s="56">
        <f t="shared" si="12"/>
        <v>39530.20754221846</v>
      </c>
      <c r="F43" s="56">
        <f t="shared" si="12"/>
        <v>30591.384736188815</v>
      </c>
      <c r="G43" s="56">
        <f t="shared" si="12"/>
        <v>33554.37546558374</v>
      </c>
      <c r="H43" s="121">
        <f t="shared" si="12"/>
        <v>35353.04928067347</v>
      </c>
      <c r="I43" s="57">
        <f t="shared" si="12"/>
        <v>35835.6009109644</v>
      </c>
      <c r="J43" s="58">
        <f t="shared" si="12"/>
        <v>36479.57149512506</v>
      </c>
      <c r="K43" s="57">
        <f t="shared" si="12"/>
        <v>33842.28806290815</v>
      </c>
      <c r="L43" s="121">
        <f t="shared" si="12"/>
        <v>32871.74925893108</v>
      </c>
      <c r="M43" s="56">
        <f t="shared" si="12"/>
        <v>35284.38874117644</v>
      </c>
      <c r="N43" s="56">
        <f t="shared" si="12"/>
        <v>37121.10886272372</v>
      </c>
      <c r="O43" s="56">
        <f t="shared" si="12"/>
        <v>37447.018413479935</v>
      </c>
      <c r="P43" s="57">
        <f t="shared" si="12"/>
        <v>36403.36671986827</v>
      </c>
      <c r="Q43" s="58">
        <f t="shared" si="12"/>
        <v>35647.90072891326</v>
      </c>
      <c r="R43" s="59">
        <f t="shared" si="12"/>
        <v>36078.36223554917</v>
      </c>
      <c r="S43" s="45"/>
    </row>
    <row r="44" spans="1:19" s="46" customFormat="1" ht="24" customHeight="1" thickBot="1">
      <c r="A44" s="139" t="s">
        <v>23</v>
      </c>
      <c r="B44" s="140"/>
      <c r="C44" s="141"/>
      <c r="D44" s="69">
        <f>'総合計'!D44</f>
        <v>119.62</v>
      </c>
      <c r="E44" s="70">
        <f>'総合計'!E44</f>
        <v>118.54</v>
      </c>
      <c r="F44" s="70">
        <f>'総合計'!F44</f>
        <v>117.74</v>
      </c>
      <c r="G44" s="70">
        <f>'総合計'!G44</f>
        <v>118.31</v>
      </c>
      <c r="H44" s="70">
        <f>'総合計'!H44</f>
        <v>119.35</v>
      </c>
      <c r="I44" s="71">
        <f>'総合計'!I44</f>
        <v>117.32</v>
      </c>
      <c r="J44" s="72">
        <f>'総合計'!J44</f>
        <v>118.39474957733648</v>
      </c>
      <c r="K44" s="71">
        <f>'総合計'!K44</f>
        <v>111.49</v>
      </c>
      <c r="L44" s="70">
        <f>'総合計'!L44</f>
        <v>109.18</v>
      </c>
      <c r="M44" s="70">
        <f>'総合計'!M44</f>
        <v>108.74</v>
      </c>
      <c r="N44" s="70">
        <f>'総合計'!N44</f>
        <v>106.93</v>
      </c>
      <c r="O44" s="70">
        <f>'総合計'!O44</f>
        <v>106.04</v>
      </c>
      <c r="P44" s="71">
        <f>'総合計'!P44</f>
        <v>108.97</v>
      </c>
      <c r="Q44" s="72">
        <f>'総合計'!Q44</f>
        <v>108.31690670509961</v>
      </c>
      <c r="R44" s="73">
        <f>'総合計'!R44</f>
        <v>113.49455375419555</v>
      </c>
      <c r="S44" s="45"/>
    </row>
    <row r="45" spans="1:18" ht="15.75" customHeight="1">
      <c r="A45" s="117" t="s">
        <v>77</v>
      </c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10"/>
      <c r="I46" s="8"/>
      <c r="J46" s="8"/>
      <c r="K46" s="8"/>
      <c r="L46" s="8"/>
      <c r="M46" s="8"/>
      <c r="N46" s="8"/>
      <c r="O46" s="10"/>
      <c r="P46" s="10"/>
      <c r="Q46" s="8"/>
      <c r="R46" s="11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6"/>
  <sheetViews>
    <sheetView showZeros="0" zoomScale="70" zoomScaleNormal="70"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5" sqref="F15"/>
    </sheetView>
  </sheetViews>
  <sheetFormatPr defaultColWidth="9.140625" defaultRowHeight="12.75"/>
  <cols>
    <col min="1" max="1" width="14.28125" style="0" customWidth="1"/>
    <col min="4" max="9" width="10.28125" style="0" customWidth="1"/>
    <col min="10" max="10" width="12.140625" style="0" customWidth="1"/>
    <col min="11" max="16" width="10.28125" style="0" customWidth="1"/>
    <col min="17" max="18" width="12.140625" style="0" customWidth="1"/>
    <col min="19" max="19" width="9.00390625" style="0" customWidth="1"/>
  </cols>
  <sheetData>
    <row r="2" spans="1:16" ht="27" customHeight="1">
      <c r="A2" s="17" t="s">
        <v>7</v>
      </c>
      <c r="B2" s="34" t="s">
        <v>75</v>
      </c>
      <c r="C2" s="1"/>
      <c r="D2" s="142" t="s">
        <v>76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8" ht="18" customHeight="1" thickBot="1">
      <c r="A3" s="21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24" customHeight="1" thickBot="1">
      <c r="A4" s="41"/>
      <c r="B4" s="19"/>
      <c r="C4" s="19"/>
      <c r="D4" s="22" t="s">
        <v>11</v>
      </c>
      <c r="E4" s="36" t="s">
        <v>12</v>
      </c>
      <c r="F4" s="36" t="s">
        <v>13</v>
      </c>
      <c r="G4" s="36" t="s">
        <v>14</v>
      </c>
      <c r="H4" s="36" t="s">
        <v>15</v>
      </c>
      <c r="I4" s="35" t="s">
        <v>16</v>
      </c>
      <c r="J4" s="27" t="s">
        <v>1</v>
      </c>
      <c r="K4" s="35" t="s">
        <v>17</v>
      </c>
      <c r="L4" s="36" t="s">
        <v>18</v>
      </c>
      <c r="M4" s="36" t="s">
        <v>19</v>
      </c>
      <c r="N4" s="36" t="s">
        <v>20</v>
      </c>
      <c r="O4" s="36" t="s">
        <v>21</v>
      </c>
      <c r="P4" s="35" t="s">
        <v>22</v>
      </c>
      <c r="Q4" s="27" t="s">
        <v>2</v>
      </c>
      <c r="R4" s="24" t="s">
        <v>3</v>
      </c>
      <c r="S4" s="5"/>
    </row>
    <row r="5" spans="1:19" s="46" customFormat="1" ht="13.5" customHeight="1">
      <c r="A5" s="148" t="s">
        <v>32</v>
      </c>
      <c r="B5" s="47" t="s">
        <v>26</v>
      </c>
      <c r="C5" s="48" t="s">
        <v>4</v>
      </c>
      <c r="D5" s="106">
        <f>'B原料'!D5</f>
        <v>2000</v>
      </c>
      <c r="E5" s="107">
        <f>'B原料'!E5</f>
        <v>1300</v>
      </c>
      <c r="F5" s="107">
        <f>'B原料'!F5</f>
        <v>0</v>
      </c>
      <c r="G5" s="107">
        <f>'B原料'!G5</f>
        <v>0</v>
      </c>
      <c r="H5" s="107">
        <f>'B原料'!H5</f>
        <v>0</v>
      </c>
      <c r="I5" s="108">
        <f>'B原料'!I5</f>
        <v>0</v>
      </c>
      <c r="J5" s="109">
        <f>SUM(D5:I5)</f>
        <v>3300</v>
      </c>
      <c r="K5" s="108">
        <f>'B原料'!K5</f>
        <v>0</v>
      </c>
      <c r="L5" s="107">
        <f>'B原料'!L5</f>
        <v>0</v>
      </c>
      <c r="M5" s="107">
        <v>0</v>
      </c>
      <c r="N5" s="107">
        <f>'B原料'!N5+'P原料'!N5</f>
        <v>12142</v>
      </c>
      <c r="O5" s="107">
        <f>'B原料'!O5+'P原料'!O5</f>
        <v>11022</v>
      </c>
      <c r="P5" s="108">
        <f>'B原料'!P5+'P原料'!P5</f>
        <v>23792</v>
      </c>
      <c r="Q5" s="109">
        <f>SUM(K5:P5)</f>
        <v>46956</v>
      </c>
      <c r="R5" s="110">
        <f>Q5+J5</f>
        <v>50256</v>
      </c>
      <c r="S5" s="45"/>
    </row>
    <row r="6" spans="1:19" s="46" customFormat="1" ht="13.5" customHeight="1">
      <c r="A6" s="136"/>
      <c r="B6" s="47" t="s">
        <v>28</v>
      </c>
      <c r="C6" s="48" t="s">
        <v>5</v>
      </c>
      <c r="D6" s="106">
        <f>'B原料'!D6</f>
        <v>85887</v>
      </c>
      <c r="E6" s="107">
        <f>'B原料'!E6</f>
        <v>62138</v>
      </c>
      <c r="F6" s="107">
        <f>'B原料'!F6</f>
        <v>0</v>
      </c>
      <c r="G6" s="107">
        <f>'B原料'!G6</f>
        <v>0</v>
      </c>
      <c r="H6" s="107">
        <f>'B原料'!H6</f>
        <v>0</v>
      </c>
      <c r="I6" s="108">
        <f>'B原料'!I6</f>
        <v>0</v>
      </c>
      <c r="J6" s="109">
        <f>SUM(D6:I6)</f>
        <v>148025</v>
      </c>
      <c r="K6" s="108">
        <f>'B原料'!K6</f>
        <v>0</v>
      </c>
      <c r="L6" s="107">
        <f>'B原料'!L6</f>
        <v>0</v>
      </c>
      <c r="M6" s="107">
        <v>0</v>
      </c>
      <c r="N6" s="107">
        <f>'B原料'!N6+'P原料'!N6</f>
        <v>458795</v>
      </c>
      <c r="O6" s="107">
        <f>'B原料'!O6+'P原料'!O6</f>
        <v>405701</v>
      </c>
      <c r="P6" s="108">
        <f>'B原料'!P6+'P原料'!P6</f>
        <v>932843</v>
      </c>
      <c r="Q6" s="109">
        <f>SUM(K6:P6)</f>
        <v>1797339</v>
      </c>
      <c r="R6" s="110">
        <f>Q6+J6</f>
        <v>1945364</v>
      </c>
      <c r="S6" s="45"/>
    </row>
    <row r="7" spans="1:19" s="46" customFormat="1" ht="13.5" customHeight="1" thickBot="1">
      <c r="A7" s="137"/>
      <c r="B7" s="20" t="s">
        <v>30</v>
      </c>
      <c r="C7" s="55" t="s">
        <v>6</v>
      </c>
      <c r="D7" s="65">
        <f aca="true" t="shared" si="0" ref="D7:R7">IF(D5=0,"",(D6/D5)*1000)</f>
        <v>42943.5</v>
      </c>
      <c r="E7" s="56">
        <f t="shared" si="0"/>
        <v>47798.46153846154</v>
      </c>
      <c r="F7" s="56">
        <f t="shared" si="0"/>
      </c>
      <c r="G7" s="56">
        <f t="shared" si="0"/>
      </c>
      <c r="H7" s="56">
        <f t="shared" si="0"/>
      </c>
      <c r="I7" s="57">
        <f t="shared" si="0"/>
      </c>
      <c r="J7" s="58">
        <f t="shared" si="0"/>
        <v>44856.06060606061</v>
      </c>
      <c r="K7" s="57">
        <f t="shared" si="0"/>
      </c>
      <c r="L7" s="56">
        <f t="shared" si="0"/>
      </c>
      <c r="M7" s="56">
        <f t="shared" si="0"/>
      </c>
      <c r="N7" s="56">
        <f t="shared" si="0"/>
        <v>37785.78487893263</v>
      </c>
      <c r="O7" s="56">
        <f t="shared" si="0"/>
        <v>36808.2925058973</v>
      </c>
      <c r="P7" s="57">
        <f t="shared" si="0"/>
        <v>39208.26328177539</v>
      </c>
      <c r="Q7" s="58">
        <f t="shared" si="0"/>
        <v>38277.08918987989</v>
      </c>
      <c r="R7" s="59">
        <f t="shared" si="0"/>
        <v>38709.08946195479</v>
      </c>
      <c r="S7" s="45"/>
    </row>
    <row r="8" spans="1:19" s="46" customFormat="1" ht="13.5" customHeight="1">
      <c r="A8" s="135" t="s">
        <v>33</v>
      </c>
      <c r="B8" s="47" t="s">
        <v>26</v>
      </c>
      <c r="C8" s="48" t="s">
        <v>4</v>
      </c>
      <c r="D8" s="49">
        <f>'B原料'!D8</f>
        <v>0</v>
      </c>
      <c r="E8" s="107">
        <f>'B原料'!E8</f>
        <v>0</v>
      </c>
      <c r="F8" s="107">
        <f>'B原料'!F8</f>
        <v>0</v>
      </c>
      <c r="G8" s="107">
        <f>'B原料'!G8</f>
        <v>0</v>
      </c>
      <c r="H8" s="107">
        <f>'B原料'!H8</f>
        <v>0</v>
      </c>
      <c r="I8" s="108">
        <f>'B原料'!I8</f>
        <v>0</v>
      </c>
      <c r="J8" s="109">
        <f>SUM(D8:I8)</f>
        <v>0</v>
      </c>
      <c r="K8" s="108">
        <f>'B原料'!K8</f>
        <v>1000</v>
      </c>
      <c r="L8" s="107">
        <f>'B原料'!L8</f>
        <v>6000</v>
      </c>
      <c r="M8" s="107">
        <v>3018</v>
      </c>
      <c r="N8" s="107">
        <f>'B原料'!N8+'P原料'!N8</f>
        <v>3000</v>
      </c>
      <c r="O8" s="107">
        <f>'B原料'!O8+'P原料'!O8</f>
        <v>0</v>
      </c>
      <c r="P8" s="108">
        <f>'B原料'!P8+'P原料'!P8</f>
        <v>0</v>
      </c>
      <c r="Q8" s="109">
        <f>SUM(K8:P8)</f>
        <v>13018</v>
      </c>
      <c r="R8" s="110">
        <f>Q8+J8</f>
        <v>13018</v>
      </c>
      <c r="S8" s="45"/>
    </row>
    <row r="9" spans="1:19" s="46" customFormat="1" ht="13.5" customHeight="1">
      <c r="A9" s="136"/>
      <c r="B9" s="47" t="s">
        <v>28</v>
      </c>
      <c r="C9" s="48" t="s">
        <v>5</v>
      </c>
      <c r="D9" s="49">
        <f>'B原料'!D9</f>
        <v>0</v>
      </c>
      <c r="E9" s="107">
        <f>'B原料'!E9</f>
        <v>0</v>
      </c>
      <c r="F9" s="107">
        <f>'B原料'!F9</f>
        <v>0</v>
      </c>
      <c r="G9" s="107">
        <f>'B原料'!G9</f>
        <v>0</v>
      </c>
      <c r="H9" s="107">
        <f>'B原料'!H9</f>
        <v>0</v>
      </c>
      <c r="I9" s="108">
        <f>'B原料'!I9</f>
        <v>0</v>
      </c>
      <c r="J9" s="109">
        <f>SUM(D9:I9)</f>
        <v>0</v>
      </c>
      <c r="K9" s="108">
        <f>'B原料'!K9</f>
        <v>32533</v>
      </c>
      <c r="L9" s="107">
        <f>'B原料'!L9</f>
        <v>193012</v>
      </c>
      <c r="M9" s="107">
        <v>97711</v>
      </c>
      <c r="N9" s="107">
        <f>'B原料'!N9+'P原料'!N9</f>
        <v>112034</v>
      </c>
      <c r="O9" s="107">
        <f>'B原料'!O9+'P原料'!O9</f>
        <v>0</v>
      </c>
      <c r="P9" s="108">
        <f>'B原料'!P9+'P原料'!P9</f>
        <v>0</v>
      </c>
      <c r="Q9" s="109">
        <f>SUM(K9:P9)</f>
        <v>435290</v>
      </c>
      <c r="R9" s="110">
        <f>Q9+J9</f>
        <v>435290</v>
      </c>
      <c r="S9" s="45"/>
    </row>
    <row r="10" spans="1:19" s="46" customFormat="1" ht="13.5" customHeight="1" thickBot="1">
      <c r="A10" s="137"/>
      <c r="B10" s="20" t="s">
        <v>30</v>
      </c>
      <c r="C10" s="55" t="s">
        <v>6</v>
      </c>
      <c r="D10" s="65">
        <f aca="true" t="shared" si="1" ref="D10:R10">IF(D8=0,"",(D9/D8)*1000)</f>
      </c>
      <c r="E10" s="56">
        <f t="shared" si="1"/>
      </c>
      <c r="F10" s="56">
        <f t="shared" si="1"/>
      </c>
      <c r="G10" s="56">
        <f t="shared" si="1"/>
      </c>
      <c r="H10" s="56">
        <f t="shared" si="1"/>
      </c>
      <c r="I10" s="57">
        <f t="shared" si="1"/>
      </c>
      <c r="J10" s="58">
        <f t="shared" si="1"/>
      </c>
      <c r="K10" s="57">
        <f t="shared" si="1"/>
        <v>32533</v>
      </c>
      <c r="L10" s="56">
        <f t="shared" si="1"/>
        <v>32168.666666666668</v>
      </c>
      <c r="M10" s="56">
        <f t="shared" si="1"/>
        <v>32376.076872100733</v>
      </c>
      <c r="N10" s="56">
        <f t="shared" si="1"/>
        <v>37344.66666666667</v>
      </c>
      <c r="O10" s="56">
        <f t="shared" si="1"/>
      </c>
      <c r="P10" s="57">
        <f t="shared" si="1"/>
      </c>
      <c r="Q10" s="58">
        <f t="shared" si="1"/>
        <v>33437.54801044708</v>
      </c>
      <c r="R10" s="59">
        <f t="shared" si="1"/>
        <v>33437.54801044708</v>
      </c>
      <c r="S10" s="45"/>
    </row>
    <row r="11" spans="1:19" s="46" customFormat="1" ht="13.5" customHeight="1">
      <c r="A11" s="135" t="s">
        <v>35</v>
      </c>
      <c r="B11" s="47" t="s">
        <v>26</v>
      </c>
      <c r="C11" s="48" t="s">
        <v>4</v>
      </c>
      <c r="D11" s="49">
        <f>'B原料'!D11</f>
        <v>0</v>
      </c>
      <c r="E11" s="50">
        <f>'B原料'!E11</f>
        <v>0</v>
      </c>
      <c r="F11" s="50">
        <f>'B原料'!F11</f>
        <v>0</v>
      </c>
      <c r="G11" s="50">
        <f>'B原料'!G11</f>
        <v>0</v>
      </c>
      <c r="H11" s="50">
        <f>'B原料'!H11</f>
        <v>0</v>
      </c>
      <c r="I11" s="51">
        <f>'B原料'!I11</f>
        <v>0</v>
      </c>
      <c r="J11" s="52">
        <f>SUM(D11:I11)</f>
        <v>0</v>
      </c>
      <c r="K11" s="51">
        <f>'B原料'!K11</f>
        <v>0</v>
      </c>
      <c r="L11" s="50">
        <f>'B原料'!L11</f>
        <v>0</v>
      </c>
      <c r="M11" s="50">
        <v>0</v>
      </c>
      <c r="N11" s="107">
        <f>'B原料'!N11+'P原料'!N11</f>
        <v>0</v>
      </c>
      <c r="O11" s="107">
        <f>'B原料'!O11+'P原料'!O11</f>
        <v>0</v>
      </c>
      <c r="P11" s="108">
        <f>'B原料'!P11+'P原料'!P11</f>
        <v>0</v>
      </c>
      <c r="Q11" s="52">
        <f>SUM(K11:P11)</f>
        <v>0</v>
      </c>
      <c r="R11" s="53">
        <f>Q11+J11</f>
        <v>0</v>
      </c>
      <c r="S11" s="45"/>
    </row>
    <row r="12" spans="1:19" s="46" customFormat="1" ht="13.5" customHeight="1">
      <c r="A12" s="136"/>
      <c r="B12" s="47" t="s">
        <v>28</v>
      </c>
      <c r="C12" s="48" t="s">
        <v>5</v>
      </c>
      <c r="D12" s="49">
        <f>'B原料'!D12</f>
        <v>0</v>
      </c>
      <c r="E12" s="50">
        <f>'B原料'!E12</f>
        <v>0</v>
      </c>
      <c r="F12" s="50">
        <f>'B原料'!F12</f>
        <v>0</v>
      </c>
      <c r="G12" s="50">
        <f>'B原料'!G12</f>
        <v>0</v>
      </c>
      <c r="H12" s="50">
        <f>'B原料'!H12</f>
        <v>0</v>
      </c>
      <c r="I12" s="51">
        <f>'B原料'!I12</f>
        <v>0</v>
      </c>
      <c r="J12" s="52">
        <f>SUM(D12:I12)</f>
        <v>0</v>
      </c>
      <c r="K12" s="51">
        <f>'B原料'!K12</f>
        <v>0</v>
      </c>
      <c r="L12" s="50">
        <f>'B原料'!L12</f>
        <v>0</v>
      </c>
      <c r="M12" s="50">
        <v>0</v>
      </c>
      <c r="N12" s="107">
        <f>'B原料'!N12+'P原料'!N12</f>
        <v>0</v>
      </c>
      <c r="O12" s="107">
        <f>'B原料'!O12+'P原料'!O12</f>
        <v>0</v>
      </c>
      <c r="P12" s="108">
        <f>'B原料'!P12+'P原料'!P12</f>
        <v>0</v>
      </c>
      <c r="Q12" s="52">
        <f>SUM(K12:P12)</f>
        <v>0</v>
      </c>
      <c r="R12" s="53">
        <f>Q12+J12</f>
        <v>0</v>
      </c>
      <c r="S12" s="45"/>
    </row>
    <row r="13" spans="1:19" s="46" customFormat="1" ht="13.5" customHeight="1" thickBot="1">
      <c r="A13" s="137"/>
      <c r="B13" s="20" t="s">
        <v>30</v>
      </c>
      <c r="C13" s="55" t="s">
        <v>6</v>
      </c>
      <c r="D13" s="65">
        <f aca="true" t="shared" si="2" ref="D13:R13">IF(D11=0,"",(D12/D11)*1000)</f>
      </c>
      <c r="E13" s="56">
        <f t="shared" si="2"/>
      </c>
      <c r="F13" s="56">
        <f t="shared" si="2"/>
      </c>
      <c r="G13" s="56">
        <f t="shared" si="2"/>
      </c>
      <c r="H13" s="56">
        <f t="shared" si="2"/>
      </c>
      <c r="I13" s="57">
        <f t="shared" si="2"/>
      </c>
      <c r="J13" s="58">
        <f t="shared" si="2"/>
      </c>
      <c r="K13" s="57">
        <f t="shared" si="2"/>
      </c>
      <c r="L13" s="56">
        <f t="shared" si="2"/>
      </c>
      <c r="M13" s="56">
        <f t="shared" si="2"/>
      </c>
      <c r="N13" s="56">
        <f t="shared" si="2"/>
      </c>
      <c r="O13" s="56">
        <f t="shared" si="2"/>
      </c>
      <c r="P13" s="57">
        <f t="shared" si="2"/>
      </c>
      <c r="Q13" s="58">
        <f t="shared" si="2"/>
      </c>
      <c r="R13" s="59">
        <f t="shared" si="2"/>
      </c>
      <c r="S13" s="45"/>
    </row>
    <row r="14" spans="1:19" s="46" customFormat="1" ht="13.5" customHeight="1">
      <c r="A14" s="135" t="s">
        <v>37</v>
      </c>
      <c r="B14" s="47" t="s">
        <v>26</v>
      </c>
      <c r="C14" s="48" t="s">
        <v>4</v>
      </c>
      <c r="D14" s="49">
        <f>'B原料'!D14</f>
        <v>0</v>
      </c>
      <c r="E14" s="50">
        <f>'B原料'!E14</f>
        <v>0</v>
      </c>
      <c r="F14" s="50">
        <f>'B原料'!F14</f>
        <v>0</v>
      </c>
      <c r="G14" s="50">
        <f>'B原料'!G14</f>
        <v>0</v>
      </c>
      <c r="H14" s="50">
        <f>'B原料'!H14</f>
        <v>0</v>
      </c>
      <c r="I14" s="51">
        <f>'B原料'!I14</f>
        <v>0</v>
      </c>
      <c r="J14" s="52">
        <f>SUM(D14:I14)</f>
        <v>0</v>
      </c>
      <c r="K14" s="51">
        <f>'B原料'!K14</f>
        <v>0</v>
      </c>
      <c r="L14" s="50">
        <f>'B原料'!L14</f>
        <v>0</v>
      </c>
      <c r="M14" s="50">
        <v>0</v>
      </c>
      <c r="N14" s="107">
        <f>'B原料'!N14+'P原料'!N14</f>
        <v>0</v>
      </c>
      <c r="O14" s="107">
        <f>'B原料'!O14+'P原料'!O14</f>
        <v>0</v>
      </c>
      <c r="P14" s="108">
        <f>'B原料'!P14+'P原料'!P14</f>
        <v>0</v>
      </c>
      <c r="Q14" s="52">
        <f>SUM(K14:P14)</f>
        <v>0</v>
      </c>
      <c r="R14" s="53">
        <f>Q14+J14</f>
        <v>0</v>
      </c>
      <c r="S14" s="45"/>
    </row>
    <row r="15" spans="1:19" s="46" customFormat="1" ht="13.5" customHeight="1">
      <c r="A15" s="136"/>
      <c r="B15" s="47" t="s">
        <v>28</v>
      </c>
      <c r="C15" s="48" t="s">
        <v>5</v>
      </c>
      <c r="D15" s="49">
        <f>'B原料'!D15</f>
        <v>0</v>
      </c>
      <c r="E15" s="50">
        <f>'B原料'!E15</f>
        <v>0</v>
      </c>
      <c r="F15" s="50">
        <f>'B原料'!F15</f>
        <v>0</v>
      </c>
      <c r="G15" s="50">
        <f>'B原料'!G15</f>
        <v>0</v>
      </c>
      <c r="H15" s="50">
        <f>'B原料'!H15</f>
        <v>0</v>
      </c>
      <c r="I15" s="51">
        <f>'B原料'!I15</f>
        <v>0</v>
      </c>
      <c r="J15" s="52">
        <f>SUM(D15:I15)</f>
        <v>0</v>
      </c>
      <c r="K15" s="51">
        <f>'B原料'!K15</f>
        <v>0</v>
      </c>
      <c r="L15" s="50">
        <f>'B原料'!L15</f>
        <v>0</v>
      </c>
      <c r="M15" s="50">
        <v>0</v>
      </c>
      <c r="N15" s="107">
        <f>'B原料'!N15+'P原料'!N15</f>
        <v>0</v>
      </c>
      <c r="O15" s="107">
        <f>'B原料'!O15+'P原料'!O15</f>
        <v>0</v>
      </c>
      <c r="P15" s="108">
        <f>'B原料'!P15+'P原料'!P15</f>
        <v>0</v>
      </c>
      <c r="Q15" s="52">
        <f>SUM(K15:P15)</f>
        <v>0</v>
      </c>
      <c r="R15" s="53">
        <f>Q15+J15</f>
        <v>0</v>
      </c>
      <c r="S15" s="45"/>
    </row>
    <row r="16" spans="1:19" s="46" customFormat="1" ht="13.5" customHeight="1" thickBot="1">
      <c r="A16" s="137"/>
      <c r="B16" s="20" t="s">
        <v>30</v>
      </c>
      <c r="C16" s="55" t="s">
        <v>6</v>
      </c>
      <c r="D16" s="65">
        <f aca="true" t="shared" si="3" ref="D16:R16">IF(D14=0,"",(D15/D14)*1000)</f>
      </c>
      <c r="E16" s="56">
        <f t="shared" si="3"/>
      </c>
      <c r="F16" s="56">
        <f t="shared" si="3"/>
      </c>
      <c r="G16" s="56">
        <f t="shared" si="3"/>
      </c>
      <c r="H16" s="56">
        <f t="shared" si="3"/>
      </c>
      <c r="I16" s="57">
        <f t="shared" si="3"/>
      </c>
      <c r="J16" s="58">
        <f t="shared" si="3"/>
      </c>
      <c r="K16" s="57">
        <f t="shared" si="3"/>
      </c>
      <c r="L16" s="56">
        <f t="shared" si="3"/>
      </c>
      <c r="M16" s="56">
        <f t="shared" si="3"/>
      </c>
      <c r="N16" s="56">
        <f t="shared" si="3"/>
      </c>
      <c r="O16" s="56">
        <f t="shared" si="3"/>
      </c>
      <c r="P16" s="57">
        <f t="shared" si="3"/>
      </c>
      <c r="Q16" s="58">
        <f t="shared" si="3"/>
      </c>
      <c r="R16" s="59">
        <f t="shared" si="3"/>
      </c>
      <c r="S16" s="45"/>
    </row>
    <row r="17" spans="1:19" s="46" customFormat="1" ht="13.5" customHeight="1">
      <c r="A17" s="135" t="s">
        <v>39</v>
      </c>
      <c r="B17" s="47" t="s">
        <v>26</v>
      </c>
      <c r="C17" s="48" t="s">
        <v>4</v>
      </c>
      <c r="D17" s="106">
        <f>'B原料'!D17</f>
        <v>0</v>
      </c>
      <c r="E17" s="107">
        <f>'B原料'!E17</f>
        <v>0</v>
      </c>
      <c r="F17" s="107">
        <f>'B原料'!F17</f>
        <v>0</v>
      </c>
      <c r="G17" s="107">
        <f>'B原料'!G17</f>
        <v>0</v>
      </c>
      <c r="H17" s="107">
        <f>'B原料'!H17</f>
        <v>0</v>
      </c>
      <c r="I17" s="108">
        <f>'B原料'!I17</f>
        <v>8554</v>
      </c>
      <c r="J17" s="109">
        <f>SUM(D17:I17)</f>
        <v>8554</v>
      </c>
      <c r="K17" s="108">
        <f>'B原料'!K17</f>
        <v>0</v>
      </c>
      <c r="L17" s="107">
        <f>'B原料'!L17</f>
        <v>0</v>
      </c>
      <c r="M17" s="107">
        <v>0</v>
      </c>
      <c r="N17" s="107">
        <f>'B原料'!N17+'P原料'!N17</f>
        <v>0</v>
      </c>
      <c r="O17" s="107">
        <f>'B原料'!O17+'P原料'!O17</f>
        <v>0</v>
      </c>
      <c r="P17" s="108">
        <f>'B原料'!P17+'P原料'!P17</f>
        <v>0</v>
      </c>
      <c r="Q17" s="109">
        <f>SUM(K17:P17)</f>
        <v>0</v>
      </c>
      <c r="R17" s="110">
        <f>Q17+J17</f>
        <v>8554</v>
      </c>
      <c r="S17" s="45"/>
    </row>
    <row r="18" spans="1:19" s="46" customFormat="1" ht="13.5" customHeight="1">
      <c r="A18" s="136"/>
      <c r="B18" s="47" t="s">
        <v>28</v>
      </c>
      <c r="C18" s="48" t="s">
        <v>5</v>
      </c>
      <c r="D18" s="106">
        <f>'B原料'!D18</f>
        <v>0</v>
      </c>
      <c r="E18" s="107">
        <f>'B原料'!E18</f>
        <v>0</v>
      </c>
      <c r="F18" s="107">
        <f>'B原料'!F18</f>
        <v>0</v>
      </c>
      <c r="G18" s="107">
        <f>'B原料'!G18</f>
        <v>0</v>
      </c>
      <c r="H18" s="107">
        <f>'B原料'!H18</f>
        <v>0</v>
      </c>
      <c r="I18" s="108">
        <f>'B原料'!I18</f>
        <v>299889</v>
      </c>
      <c r="J18" s="109">
        <f>SUM(D18:I18)</f>
        <v>299889</v>
      </c>
      <c r="K18" s="108">
        <f>'B原料'!K18</f>
        <v>0</v>
      </c>
      <c r="L18" s="107">
        <f>'B原料'!L18</f>
        <v>0</v>
      </c>
      <c r="M18" s="107">
        <v>0</v>
      </c>
      <c r="N18" s="107">
        <f>'B原料'!N18+'P原料'!N18</f>
        <v>0</v>
      </c>
      <c r="O18" s="107">
        <f>'B原料'!O18+'P原料'!O18</f>
        <v>0</v>
      </c>
      <c r="P18" s="108">
        <f>'B原料'!P18+'P原料'!P18</f>
        <v>0</v>
      </c>
      <c r="Q18" s="109">
        <f>SUM(K18:P18)</f>
        <v>0</v>
      </c>
      <c r="R18" s="110">
        <f>Q18+J18</f>
        <v>299889</v>
      </c>
      <c r="S18" s="45"/>
    </row>
    <row r="19" spans="1:19" s="46" customFormat="1" ht="13.5" customHeight="1" thickBot="1">
      <c r="A19" s="137"/>
      <c r="B19" s="20" t="s">
        <v>30</v>
      </c>
      <c r="C19" s="55" t="s">
        <v>6</v>
      </c>
      <c r="D19" s="65">
        <f aca="true" t="shared" si="4" ref="D19:R19">IF(D17=0,"",(D18/D17)*1000)</f>
      </c>
      <c r="E19" s="56">
        <f t="shared" si="4"/>
      </c>
      <c r="F19" s="56">
        <f t="shared" si="4"/>
      </c>
      <c r="G19" s="56">
        <f t="shared" si="4"/>
      </c>
      <c r="H19" s="56">
        <f t="shared" si="4"/>
      </c>
      <c r="I19" s="57">
        <f t="shared" si="4"/>
        <v>35058.335281739535</v>
      </c>
      <c r="J19" s="58">
        <f t="shared" si="4"/>
        <v>35058.335281739535</v>
      </c>
      <c r="K19" s="57">
        <f t="shared" si="4"/>
      </c>
      <c r="L19" s="56">
        <f t="shared" si="4"/>
      </c>
      <c r="M19" s="56">
        <f t="shared" si="4"/>
      </c>
      <c r="N19" s="56">
        <f t="shared" si="4"/>
      </c>
      <c r="O19" s="56">
        <f t="shared" si="4"/>
      </c>
      <c r="P19" s="57">
        <f t="shared" si="4"/>
      </c>
      <c r="Q19" s="58">
        <f t="shared" si="4"/>
      </c>
      <c r="R19" s="59">
        <f t="shared" si="4"/>
        <v>35058.335281739535</v>
      </c>
      <c r="S19" s="45"/>
    </row>
    <row r="20" spans="1:19" s="46" customFormat="1" ht="13.5" customHeight="1">
      <c r="A20" s="134" t="s">
        <v>41</v>
      </c>
      <c r="B20" s="47" t="s">
        <v>26</v>
      </c>
      <c r="C20" s="48" t="s">
        <v>4</v>
      </c>
      <c r="D20" s="106">
        <f>'B原料'!D20</f>
        <v>0</v>
      </c>
      <c r="E20" s="107">
        <f>'B原料'!E20</f>
        <v>0</v>
      </c>
      <c r="F20" s="107">
        <f>'B原料'!F20</f>
        <v>10055</v>
      </c>
      <c r="G20" s="107">
        <f>'B原料'!G20</f>
        <v>0</v>
      </c>
      <c r="H20" s="107">
        <f>'B原料'!H20</f>
        <v>0</v>
      </c>
      <c r="I20" s="108">
        <f>'B原料'!I20</f>
        <v>3000</v>
      </c>
      <c r="J20" s="109">
        <f>SUM(D20:I20)</f>
        <v>13055</v>
      </c>
      <c r="K20" s="108">
        <f>'B原料'!K20</f>
        <v>0</v>
      </c>
      <c r="L20" s="107">
        <f>'B原料'!L20</f>
        <v>0</v>
      </c>
      <c r="M20" s="107">
        <v>0</v>
      </c>
      <c r="N20" s="107">
        <f>'B原料'!N20+'P原料'!N20</f>
        <v>0</v>
      </c>
      <c r="O20" s="107">
        <f>'B原料'!O20+'P原料'!O20</f>
        <v>17827</v>
      </c>
      <c r="P20" s="108">
        <f>'B原料'!P20+'P原料'!P20</f>
        <v>15477</v>
      </c>
      <c r="Q20" s="109">
        <f>SUM(K20:P20)</f>
        <v>33304</v>
      </c>
      <c r="R20" s="110">
        <f>Q20+J20</f>
        <v>46359</v>
      </c>
      <c r="S20" s="45"/>
    </row>
    <row r="21" spans="1:19" s="46" customFormat="1" ht="13.5" customHeight="1">
      <c r="A21" s="144"/>
      <c r="B21" s="47" t="s">
        <v>28</v>
      </c>
      <c r="C21" s="48" t="s">
        <v>5</v>
      </c>
      <c r="D21" s="106">
        <f>'B原料'!D21</f>
        <v>0</v>
      </c>
      <c r="E21" s="107">
        <f>'B原料'!E21</f>
        <v>0</v>
      </c>
      <c r="F21" s="107">
        <f>'B原料'!F21</f>
        <v>315306</v>
      </c>
      <c r="G21" s="107">
        <f>'B原料'!G21</f>
        <v>0</v>
      </c>
      <c r="H21" s="107">
        <f>'B原料'!H21</f>
        <v>0</v>
      </c>
      <c r="I21" s="108">
        <f>'B原料'!I21</f>
        <v>105061</v>
      </c>
      <c r="J21" s="109">
        <f>SUM(D21:I21)</f>
        <v>420367</v>
      </c>
      <c r="K21" s="108">
        <f>'B原料'!K21</f>
        <v>0</v>
      </c>
      <c r="L21" s="107">
        <f>'B原料'!L21</f>
        <v>0</v>
      </c>
      <c r="M21" s="107">
        <v>0</v>
      </c>
      <c r="N21" s="107">
        <f>'B原料'!N21+'P原料'!N21</f>
        <v>0</v>
      </c>
      <c r="O21" s="107">
        <f>'B原料'!O21+'P原料'!O21</f>
        <v>655734</v>
      </c>
      <c r="P21" s="108">
        <f>'B原料'!P21+'P原料'!P21</f>
        <v>579216</v>
      </c>
      <c r="Q21" s="109">
        <f>SUM(K21:P21)</f>
        <v>1234950</v>
      </c>
      <c r="R21" s="110">
        <f>Q21+J21</f>
        <v>1655317</v>
      </c>
      <c r="S21" s="45"/>
    </row>
    <row r="22" spans="1:19" s="46" customFormat="1" ht="13.5" customHeight="1" thickBot="1">
      <c r="A22" s="145"/>
      <c r="B22" s="20" t="s">
        <v>30</v>
      </c>
      <c r="C22" s="55" t="s">
        <v>6</v>
      </c>
      <c r="D22" s="65">
        <f aca="true" t="shared" si="5" ref="D22:R22">IF(D20=0,"",(D21/D20)*1000)</f>
      </c>
      <c r="E22" s="56">
        <f t="shared" si="5"/>
      </c>
      <c r="F22" s="56">
        <f t="shared" si="5"/>
        <v>31358.130283441074</v>
      </c>
      <c r="G22" s="56">
        <f t="shared" si="5"/>
      </c>
      <c r="H22" s="56">
        <f t="shared" si="5"/>
      </c>
      <c r="I22" s="57">
        <f t="shared" si="5"/>
        <v>35020.333333333336</v>
      </c>
      <c r="J22" s="58">
        <f t="shared" si="5"/>
        <v>32199.69360398315</v>
      </c>
      <c r="K22" s="57">
        <f t="shared" si="5"/>
      </c>
      <c r="L22" s="56">
        <f t="shared" si="5"/>
      </c>
      <c r="M22" s="56">
        <f t="shared" si="5"/>
      </c>
      <c r="N22" s="56">
        <f t="shared" si="5"/>
      </c>
      <c r="O22" s="56">
        <f t="shared" si="5"/>
        <v>36783.194031525214</v>
      </c>
      <c r="P22" s="57">
        <f t="shared" si="5"/>
        <v>37424.30703624734</v>
      </c>
      <c r="Q22" s="58">
        <f t="shared" si="5"/>
        <v>37081.13139562815</v>
      </c>
      <c r="R22" s="59">
        <f t="shared" si="5"/>
        <v>35706.486334908</v>
      </c>
      <c r="S22" s="45"/>
    </row>
    <row r="23" spans="1:19" s="46" customFormat="1" ht="13.5" customHeight="1">
      <c r="A23" s="135" t="s">
        <v>42</v>
      </c>
      <c r="B23" s="47" t="s">
        <v>26</v>
      </c>
      <c r="C23" s="48" t="s">
        <v>4</v>
      </c>
      <c r="D23" s="106">
        <f>'B原料'!D23</f>
        <v>4000</v>
      </c>
      <c r="E23" s="107">
        <f>'B原料'!E23</f>
        <v>0</v>
      </c>
      <c r="F23" s="107">
        <f>'B原料'!F23</f>
        <v>0</v>
      </c>
      <c r="G23" s="107">
        <f>'B原料'!G23</f>
        <v>2389</v>
      </c>
      <c r="H23" s="107">
        <f>'B原料'!H23</f>
        <v>0</v>
      </c>
      <c r="I23" s="108">
        <f>'B原料'!I23</f>
        <v>0</v>
      </c>
      <c r="J23" s="109">
        <f>SUM(D23:I23)</f>
        <v>6389</v>
      </c>
      <c r="K23" s="108">
        <f>'B原料'!K23</f>
        <v>0</v>
      </c>
      <c r="L23" s="107">
        <f>'B原料'!L23</f>
        <v>0</v>
      </c>
      <c r="M23" s="107">
        <v>0</v>
      </c>
      <c r="N23" s="107">
        <f>'B原料'!N23+'P原料'!N23</f>
        <v>0</v>
      </c>
      <c r="O23" s="107">
        <f>'B原料'!O23+'P原料'!O23</f>
        <v>16526</v>
      </c>
      <c r="P23" s="108">
        <f>'B原料'!P23+'P原料'!P23</f>
        <v>9015</v>
      </c>
      <c r="Q23" s="109">
        <f>SUM(K23:P23)</f>
        <v>25541</v>
      </c>
      <c r="R23" s="110">
        <f>Q23+J23</f>
        <v>31930</v>
      </c>
      <c r="S23" s="45"/>
    </row>
    <row r="24" spans="1:19" s="46" customFormat="1" ht="13.5" customHeight="1">
      <c r="A24" s="136"/>
      <c r="B24" s="47" t="s">
        <v>28</v>
      </c>
      <c r="C24" s="48" t="s">
        <v>5</v>
      </c>
      <c r="D24" s="106">
        <f>'B原料'!D24</f>
        <v>153332</v>
      </c>
      <c r="E24" s="107">
        <f>'B原料'!E24</f>
        <v>0</v>
      </c>
      <c r="F24" s="107">
        <f>'B原料'!F24</f>
        <v>0</v>
      </c>
      <c r="G24" s="107">
        <f>'B原料'!G24</f>
        <v>67653</v>
      </c>
      <c r="H24" s="107">
        <f>'B原料'!H24</f>
        <v>0</v>
      </c>
      <c r="I24" s="108">
        <f>'B原料'!I24</f>
        <v>0</v>
      </c>
      <c r="J24" s="109">
        <f>SUM(D24:I24)</f>
        <v>220985</v>
      </c>
      <c r="K24" s="108">
        <f>'B原料'!K24</f>
        <v>0</v>
      </c>
      <c r="L24" s="107">
        <f>'B原料'!L24</f>
        <v>0</v>
      </c>
      <c r="M24" s="107">
        <v>0</v>
      </c>
      <c r="N24" s="107">
        <f>'B原料'!N24+'P原料'!N24</f>
        <v>0</v>
      </c>
      <c r="O24" s="107">
        <f>'B原料'!O24+'P原料'!O24</f>
        <v>625932</v>
      </c>
      <c r="P24" s="108">
        <f>'B原料'!P24+'P原料'!P24</f>
        <v>280666</v>
      </c>
      <c r="Q24" s="109">
        <f>SUM(K24:P24)</f>
        <v>906598</v>
      </c>
      <c r="R24" s="110">
        <f>Q24+J24</f>
        <v>1127583</v>
      </c>
      <c r="S24" s="45"/>
    </row>
    <row r="25" spans="1:19" s="46" customFormat="1" ht="13.5" customHeight="1" thickBot="1">
      <c r="A25" s="137"/>
      <c r="B25" s="20" t="s">
        <v>30</v>
      </c>
      <c r="C25" s="55" t="s">
        <v>6</v>
      </c>
      <c r="D25" s="65">
        <f aca="true" t="shared" si="6" ref="D25:R25">IF(D23=0,"",(D24/D23)*1000)</f>
        <v>38333</v>
      </c>
      <c r="E25" s="56">
        <f t="shared" si="6"/>
      </c>
      <c r="F25" s="56">
        <f t="shared" si="6"/>
      </c>
      <c r="G25" s="56">
        <f t="shared" si="6"/>
        <v>28318.543323566344</v>
      </c>
      <c r="H25" s="56">
        <f t="shared" si="6"/>
      </c>
      <c r="I25" s="57">
        <f t="shared" si="6"/>
      </c>
      <c r="J25" s="58">
        <f t="shared" si="6"/>
        <v>34588.35498513069</v>
      </c>
      <c r="K25" s="57">
        <f t="shared" si="6"/>
      </c>
      <c r="L25" s="56">
        <f t="shared" si="6"/>
      </c>
      <c r="M25" s="56">
        <f t="shared" si="6"/>
      </c>
      <c r="N25" s="56">
        <f t="shared" si="6"/>
      </c>
      <c r="O25" s="56">
        <f t="shared" si="6"/>
        <v>37875.58997942636</v>
      </c>
      <c r="P25" s="57">
        <f t="shared" si="6"/>
        <v>31133.222407099278</v>
      </c>
      <c r="Q25" s="58">
        <f t="shared" si="6"/>
        <v>35495.791081007</v>
      </c>
      <c r="R25" s="59">
        <f t="shared" si="6"/>
        <v>35314.21860319449</v>
      </c>
      <c r="S25" s="45"/>
    </row>
    <row r="26" spans="1:19" s="46" customFormat="1" ht="13.5" customHeight="1">
      <c r="A26" s="135" t="s">
        <v>44</v>
      </c>
      <c r="B26" s="47" t="s">
        <v>26</v>
      </c>
      <c r="C26" s="48" t="s">
        <v>4</v>
      </c>
      <c r="D26" s="106">
        <f>'B原料'!D26</f>
        <v>0</v>
      </c>
      <c r="E26" s="107">
        <f>'B原料'!E26</f>
        <v>0</v>
      </c>
      <c r="F26" s="107">
        <f>'B原料'!F26</f>
        <v>0</v>
      </c>
      <c r="G26" s="107">
        <f>'B原料'!G26</f>
        <v>0</v>
      </c>
      <c r="H26" s="107">
        <f>'B原料'!H26</f>
        <v>0</v>
      </c>
      <c r="I26" s="108">
        <f>'B原料'!I26</f>
        <v>0</v>
      </c>
      <c r="J26" s="109">
        <f>SUM(D26:I26)</f>
        <v>0</v>
      </c>
      <c r="K26" s="108">
        <f>'B原料'!K26</f>
        <v>3000</v>
      </c>
      <c r="L26" s="107">
        <f>'B原料'!L26</f>
        <v>0</v>
      </c>
      <c r="M26" s="107">
        <v>0</v>
      </c>
      <c r="N26" s="107">
        <f>'B原料'!N26+'P原料'!N26</f>
        <v>0</v>
      </c>
      <c r="O26" s="107">
        <f>'B原料'!O26+'P原料'!O26</f>
        <v>9909</v>
      </c>
      <c r="P26" s="108">
        <f>'B原料'!P26+'P原料'!P26</f>
        <v>0</v>
      </c>
      <c r="Q26" s="109">
        <f>SUM(K26:P26)</f>
        <v>12909</v>
      </c>
      <c r="R26" s="110">
        <f>Q26+J26</f>
        <v>12909</v>
      </c>
      <c r="S26" s="45"/>
    </row>
    <row r="27" spans="1:19" s="46" customFormat="1" ht="13.5" customHeight="1">
      <c r="A27" s="136"/>
      <c r="B27" s="47" t="s">
        <v>28</v>
      </c>
      <c r="C27" s="48" t="s">
        <v>5</v>
      </c>
      <c r="D27" s="106">
        <f>'B原料'!D27</f>
        <v>0</v>
      </c>
      <c r="E27" s="107">
        <f>'B原料'!E27</f>
        <v>0</v>
      </c>
      <c r="F27" s="107">
        <f>'B原料'!F27</f>
        <v>0</v>
      </c>
      <c r="G27" s="107">
        <f>'B原料'!G27</f>
        <v>0</v>
      </c>
      <c r="H27" s="107">
        <f>'B原料'!H27</f>
        <v>0</v>
      </c>
      <c r="I27" s="108">
        <f>'B原料'!I27</f>
        <v>0</v>
      </c>
      <c r="J27" s="109">
        <f>SUM(D27:I27)</f>
        <v>0</v>
      </c>
      <c r="K27" s="108">
        <f>'B原料'!K27</f>
        <v>101488</v>
      </c>
      <c r="L27" s="107">
        <f>'B原料'!L27</f>
        <v>0</v>
      </c>
      <c r="M27" s="107">
        <v>0</v>
      </c>
      <c r="N27" s="107">
        <f>'B原料'!N27+'P原料'!N27</f>
        <v>0</v>
      </c>
      <c r="O27" s="107">
        <f>'B原料'!O27+'P原料'!O27</f>
        <v>365557</v>
      </c>
      <c r="P27" s="108">
        <f>'B原料'!P27+'P原料'!P27</f>
        <v>0</v>
      </c>
      <c r="Q27" s="109">
        <f>SUM(K27:P27)</f>
        <v>467045</v>
      </c>
      <c r="R27" s="110">
        <f>Q27+J27</f>
        <v>467045</v>
      </c>
      <c r="S27" s="45"/>
    </row>
    <row r="28" spans="1:19" s="46" customFormat="1" ht="13.5" customHeight="1" thickBot="1">
      <c r="A28" s="137"/>
      <c r="B28" s="20" t="s">
        <v>30</v>
      </c>
      <c r="C28" s="55" t="s">
        <v>6</v>
      </c>
      <c r="D28" s="65">
        <f aca="true" t="shared" si="7" ref="D28:R28">IF(D26=0,"",(D27/D26)*1000)</f>
      </c>
      <c r="E28" s="56">
        <f t="shared" si="7"/>
      </c>
      <c r="F28" s="56">
        <f t="shared" si="7"/>
      </c>
      <c r="G28" s="56">
        <f t="shared" si="7"/>
      </c>
      <c r="H28" s="56">
        <f t="shared" si="7"/>
      </c>
      <c r="I28" s="57">
        <f t="shared" si="7"/>
      </c>
      <c r="J28" s="58">
        <f t="shared" si="7"/>
      </c>
      <c r="K28" s="57">
        <f t="shared" si="7"/>
        <v>33829.33333333333</v>
      </c>
      <c r="L28" s="56">
        <f t="shared" si="7"/>
      </c>
      <c r="M28" s="56">
        <f t="shared" si="7"/>
      </c>
      <c r="N28" s="56">
        <f t="shared" si="7"/>
      </c>
      <c r="O28" s="56">
        <f t="shared" si="7"/>
        <v>36891.41184781512</v>
      </c>
      <c r="P28" s="57">
        <f t="shared" si="7"/>
      </c>
      <c r="Q28" s="58">
        <f t="shared" si="7"/>
        <v>36179.79704082423</v>
      </c>
      <c r="R28" s="59">
        <f t="shared" si="7"/>
        <v>36179.79704082423</v>
      </c>
      <c r="S28" s="45"/>
    </row>
    <row r="29" spans="1:19" s="46" customFormat="1" ht="13.5" customHeight="1">
      <c r="A29" s="135" t="s">
        <v>46</v>
      </c>
      <c r="B29" s="47" t="s">
        <v>26</v>
      </c>
      <c r="C29" s="48" t="s">
        <v>4</v>
      </c>
      <c r="D29" s="49">
        <f>'B原料'!D29</f>
        <v>0</v>
      </c>
      <c r="E29" s="50">
        <f>'B原料'!E29</f>
        <v>0</v>
      </c>
      <c r="F29" s="50">
        <f>'B原料'!F29</f>
        <v>0</v>
      </c>
      <c r="G29" s="50">
        <f>'B原料'!G29</f>
        <v>0</v>
      </c>
      <c r="H29" s="50">
        <f>'B原料'!H29</f>
        <v>0</v>
      </c>
      <c r="I29" s="51">
        <f>'B原料'!I29</f>
        <v>0</v>
      </c>
      <c r="J29" s="52">
        <f>SUM(D29:I29)</f>
        <v>0</v>
      </c>
      <c r="K29" s="51">
        <f>'B原料'!K29</f>
        <v>0</v>
      </c>
      <c r="L29" s="50">
        <f>'B原料'!L29</f>
        <v>0</v>
      </c>
      <c r="M29" s="50">
        <v>0</v>
      </c>
      <c r="N29" s="107">
        <f>'B原料'!N29+'P原料'!N29</f>
        <v>0</v>
      </c>
      <c r="O29" s="107">
        <f>'B原料'!O29+'P原料'!O29</f>
        <v>0</v>
      </c>
      <c r="P29" s="108">
        <f>'B原料'!P29+'P原料'!P29</f>
        <v>0</v>
      </c>
      <c r="Q29" s="52">
        <f>SUM(K29:P29)</f>
        <v>0</v>
      </c>
      <c r="R29" s="53">
        <f>Q29+J29</f>
        <v>0</v>
      </c>
      <c r="S29" s="45"/>
    </row>
    <row r="30" spans="1:19" s="46" customFormat="1" ht="13.5" customHeight="1">
      <c r="A30" s="136"/>
      <c r="B30" s="47" t="s">
        <v>28</v>
      </c>
      <c r="C30" s="48" t="s">
        <v>5</v>
      </c>
      <c r="D30" s="49">
        <f>'B原料'!D30</f>
        <v>0</v>
      </c>
      <c r="E30" s="50">
        <f>'B原料'!E30</f>
        <v>0</v>
      </c>
      <c r="F30" s="50">
        <f>'B原料'!F30</f>
        <v>0</v>
      </c>
      <c r="G30" s="50">
        <f>'B原料'!G30</f>
        <v>0</v>
      </c>
      <c r="H30" s="50">
        <f>'B原料'!H30</f>
        <v>0</v>
      </c>
      <c r="I30" s="51">
        <f>'B原料'!I30</f>
        <v>0</v>
      </c>
      <c r="J30" s="52">
        <f>SUM(D30:I30)</f>
        <v>0</v>
      </c>
      <c r="K30" s="51">
        <f>'B原料'!K30</f>
        <v>0</v>
      </c>
      <c r="L30" s="50">
        <f>'B原料'!L30</f>
        <v>0</v>
      </c>
      <c r="M30" s="50">
        <v>0</v>
      </c>
      <c r="N30" s="107">
        <f>'B原料'!N30+'P原料'!N30</f>
        <v>0</v>
      </c>
      <c r="O30" s="107">
        <f>'B原料'!O30+'P原料'!O30</f>
        <v>0</v>
      </c>
      <c r="P30" s="108">
        <f>'B原料'!P30+'P原料'!P30</f>
        <v>0</v>
      </c>
      <c r="Q30" s="52">
        <f>SUM(K30:P30)</f>
        <v>0</v>
      </c>
      <c r="R30" s="53">
        <f>Q30+J30</f>
        <v>0</v>
      </c>
      <c r="S30" s="45"/>
    </row>
    <row r="31" spans="1:19" s="46" customFormat="1" ht="13.5" customHeight="1" thickBot="1">
      <c r="A31" s="137"/>
      <c r="B31" s="20" t="s">
        <v>30</v>
      </c>
      <c r="C31" s="55" t="s">
        <v>6</v>
      </c>
      <c r="D31" s="65">
        <f aca="true" t="shared" si="8" ref="D31:R31">IF(D29=0,"",(D30/D29)*1000)</f>
      </c>
      <c r="E31" s="56">
        <f t="shared" si="8"/>
      </c>
      <c r="F31" s="56">
        <f t="shared" si="8"/>
      </c>
      <c r="G31" s="56">
        <f t="shared" si="8"/>
      </c>
      <c r="H31" s="56">
        <f t="shared" si="8"/>
      </c>
      <c r="I31" s="57">
        <f t="shared" si="8"/>
      </c>
      <c r="J31" s="58">
        <f t="shared" si="8"/>
      </c>
      <c r="K31" s="57">
        <f t="shared" si="8"/>
      </c>
      <c r="L31" s="56">
        <f t="shared" si="8"/>
      </c>
      <c r="M31" s="56">
        <f t="shared" si="8"/>
      </c>
      <c r="N31" s="56">
        <f t="shared" si="8"/>
      </c>
      <c r="O31" s="56">
        <f t="shared" si="8"/>
      </c>
      <c r="P31" s="57">
        <f t="shared" si="8"/>
      </c>
      <c r="Q31" s="58">
        <f t="shared" si="8"/>
      </c>
      <c r="R31" s="59">
        <f t="shared" si="8"/>
      </c>
      <c r="S31" s="45"/>
    </row>
    <row r="32" spans="1:19" s="46" customFormat="1" ht="13.5" customHeight="1">
      <c r="A32" s="135" t="s">
        <v>48</v>
      </c>
      <c r="B32" s="47" t="s">
        <v>26</v>
      </c>
      <c r="C32" s="48" t="s">
        <v>4</v>
      </c>
      <c r="D32" s="49">
        <f>'B原料'!D32</f>
        <v>0</v>
      </c>
      <c r="E32" s="50">
        <f>'B原料'!E32</f>
        <v>0</v>
      </c>
      <c r="F32" s="50">
        <f>'B原料'!F32</f>
        <v>0</v>
      </c>
      <c r="G32" s="50">
        <f>'B原料'!G32</f>
        <v>0</v>
      </c>
      <c r="H32" s="50">
        <f>'B原料'!H32</f>
        <v>0</v>
      </c>
      <c r="I32" s="51">
        <f>'B原料'!I32</f>
        <v>0</v>
      </c>
      <c r="J32" s="52">
        <f>SUM(D32:I32)</f>
        <v>0</v>
      </c>
      <c r="K32" s="51">
        <f>'B原料'!K32</f>
        <v>0</v>
      </c>
      <c r="L32" s="50">
        <f>'B原料'!L32</f>
        <v>0</v>
      </c>
      <c r="M32" s="50">
        <v>0</v>
      </c>
      <c r="N32" s="107">
        <f>'B原料'!N32+'P原料'!N32</f>
        <v>0</v>
      </c>
      <c r="O32" s="107">
        <f>'B原料'!O32+'P原料'!O32</f>
        <v>0</v>
      </c>
      <c r="P32" s="108">
        <f>'B原料'!P32+'P原料'!P32</f>
        <v>0</v>
      </c>
      <c r="Q32" s="52">
        <f>SUM(K32:P32)</f>
        <v>0</v>
      </c>
      <c r="R32" s="53">
        <f>Q32+J32</f>
        <v>0</v>
      </c>
      <c r="S32" s="45"/>
    </row>
    <row r="33" spans="1:19" s="46" customFormat="1" ht="13.5" customHeight="1">
      <c r="A33" s="136"/>
      <c r="B33" s="47" t="s">
        <v>28</v>
      </c>
      <c r="C33" s="48" t="s">
        <v>5</v>
      </c>
      <c r="D33" s="49">
        <f>'B原料'!D33</f>
        <v>0</v>
      </c>
      <c r="E33" s="50">
        <f>'B原料'!E33</f>
        <v>0</v>
      </c>
      <c r="F33" s="50">
        <f>'B原料'!F33</f>
        <v>0</v>
      </c>
      <c r="G33" s="50">
        <f>'B原料'!G33</f>
        <v>0</v>
      </c>
      <c r="H33" s="50">
        <f>'B原料'!H33</f>
        <v>0</v>
      </c>
      <c r="I33" s="51">
        <f>'B原料'!I33</f>
        <v>0</v>
      </c>
      <c r="J33" s="52">
        <f>SUM(D33:I33)</f>
        <v>0</v>
      </c>
      <c r="K33" s="51">
        <f>'B原料'!K33</f>
        <v>0</v>
      </c>
      <c r="L33" s="50">
        <f>'B原料'!L33</f>
        <v>0</v>
      </c>
      <c r="M33" s="50">
        <v>0</v>
      </c>
      <c r="N33" s="107">
        <f>'B原料'!N33+'P原料'!N33</f>
        <v>0</v>
      </c>
      <c r="O33" s="107">
        <f>'B原料'!O33+'P原料'!O33</f>
        <v>0</v>
      </c>
      <c r="P33" s="108">
        <f>'B原料'!P33+'P原料'!P33</f>
        <v>0</v>
      </c>
      <c r="Q33" s="52">
        <f>SUM(K33:P33)</f>
        <v>0</v>
      </c>
      <c r="R33" s="53">
        <f>Q33+J33</f>
        <v>0</v>
      </c>
      <c r="S33" s="45"/>
    </row>
    <row r="34" spans="1:19" s="46" customFormat="1" ht="13.5" customHeight="1" thickBot="1">
      <c r="A34" s="137"/>
      <c r="B34" s="20" t="s">
        <v>30</v>
      </c>
      <c r="C34" s="55" t="s">
        <v>6</v>
      </c>
      <c r="D34" s="65">
        <f aca="true" t="shared" si="9" ref="D34:R34">IF(D32=0,"",(D33/D32)*1000)</f>
      </c>
      <c r="E34" s="56">
        <f t="shared" si="9"/>
      </c>
      <c r="F34" s="56">
        <f t="shared" si="9"/>
      </c>
      <c r="G34" s="56">
        <f t="shared" si="9"/>
      </c>
      <c r="H34" s="56">
        <f t="shared" si="9"/>
      </c>
      <c r="I34" s="57">
        <f t="shared" si="9"/>
      </c>
      <c r="J34" s="58">
        <f t="shared" si="9"/>
      </c>
      <c r="K34" s="57">
        <f t="shared" si="9"/>
      </c>
      <c r="L34" s="56">
        <f t="shared" si="9"/>
      </c>
      <c r="M34" s="56">
        <f t="shared" si="9"/>
      </c>
      <c r="N34" s="56">
        <f t="shared" si="9"/>
      </c>
      <c r="O34" s="56">
        <f t="shared" si="9"/>
      </c>
      <c r="P34" s="57">
        <f t="shared" si="9"/>
      </c>
      <c r="Q34" s="58">
        <f t="shared" si="9"/>
      </c>
      <c r="R34" s="59">
        <f t="shared" si="9"/>
      </c>
      <c r="S34" s="45"/>
    </row>
    <row r="35" spans="1:19" s="46" customFormat="1" ht="13.5" customHeight="1">
      <c r="A35" s="135" t="s">
        <v>50</v>
      </c>
      <c r="B35" s="47" t="s">
        <v>26</v>
      </c>
      <c r="C35" s="48" t="s">
        <v>4</v>
      </c>
      <c r="D35" s="49">
        <f>'B原料'!D35</f>
        <v>0</v>
      </c>
      <c r="E35" s="50">
        <f>'B原料'!E35</f>
        <v>0</v>
      </c>
      <c r="F35" s="50">
        <f>'B原料'!F35</f>
        <v>0</v>
      </c>
      <c r="G35" s="50">
        <f>'B原料'!G35</f>
        <v>0</v>
      </c>
      <c r="H35" s="50">
        <f>'B原料'!H35</f>
        <v>0</v>
      </c>
      <c r="I35" s="51">
        <f>'B原料'!I35</f>
        <v>0</v>
      </c>
      <c r="J35" s="52">
        <f>SUM(D35:I35)</f>
        <v>0</v>
      </c>
      <c r="K35" s="51">
        <f>'B原料'!K35</f>
        <v>0</v>
      </c>
      <c r="L35" s="50">
        <f>'B原料'!L35</f>
        <v>0</v>
      </c>
      <c r="M35" s="50">
        <v>0</v>
      </c>
      <c r="N35" s="107">
        <f>'B原料'!N35+'P原料'!N35</f>
        <v>0</v>
      </c>
      <c r="O35" s="107">
        <f>'B原料'!O35+'P原料'!O35</f>
        <v>0</v>
      </c>
      <c r="P35" s="108">
        <f>'B原料'!P35+'P原料'!P35</f>
        <v>0</v>
      </c>
      <c r="Q35" s="52">
        <f>SUM(K35:P35)</f>
        <v>0</v>
      </c>
      <c r="R35" s="53">
        <f>Q35+J35</f>
        <v>0</v>
      </c>
      <c r="S35" s="45"/>
    </row>
    <row r="36" spans="1:19" s="46" customFormat="1" ht="13.5" customHeight="1">
      <c r="A36" s="136"/>
      <c r="B36" s="47" t="s">
        <v>28</v>
      </c>
      <c r="C36" s="48" t="s">
        <v>5</v>
      </c>
      <c r="D36" s="49">
        <f>'B原料'!D36</f>
        <v>0</v>
      </c>
      <c r="E36" s="50">
        <f>'B原料'!E36</f>
        <v>0</v>
      </c>
      <c r="F36" s="50">
        <f>'B原料'!F36</f>
        <v>0</v>
      </c>
      <c r="G36" s="50">
        <f>'B原料'!G36</f>
        <v>0</v>
      </c>
      <c r="H36" s="50">
        <f>'B原料'!H36</f>
        <v>0</v>
      </c>
      <c r="I36" s="51">
        <f>'B原料'!I36</f>
        <v>0</v>
      </c>
      <c r="J36" s="52">
        <f>SUM(D36:I36)</f>
        <v>0</v>
      </c>
      <c r="K36" s="51">
        <f>'B原料'!K36</f>
        <v>0</v>
      </c>
      <c r="L36" s="50">
        <f>'B原料'!L36</f>
        <v>0</v>
      </c>
      <c r="M36" s="50">
        <v>0</v>
      </c>
      <c r="N36" s="107">
        <f>'B原料'!N36+'P原料'!N36</f>
        <v>0</v>
      </c>
      <c r="O36" s="107">
        <f>'B原料'!O36+'P原料'!O36</f>
        <v>0</v>
      </c>
      <c r="P36" s="108">
        <f>'B原料'!P36+'P原料'!P36</f>
        <v>0</v>
      </c>
      <c r="Q36" s="52">
        <f>SUM(K36:P36)</f>
        <v>0</v>
      </c>
      <c r="R36" s="53">
        <f>Q36+J36</f>
        <v>0</v>
      </c>
      <c r="S36" s="45"/>
    </row>
    <row r="37" spans="1:19" s="46" customFormat="1" ht="13.5" customHeight="1" thickBot="1">
      <c r="A37" s="137"/>
      <c r="B37" s="20" t="s">
        <v>30</v>
      </c>
      <c r="C37" s="55" t="s">
        <v>6</v>
      </c>
      <c r="D37" s="65">
        <f aca="true" t="shared" si="10" ref="D37:R37">IF(D35=0,"",(D36/D35)*1000)</f>
      </c>
      <c r="E37" s="56">
        <f t="shared" si="10"/>
      </c>
      <c r="F37" s="56">
        <f t="shared" si="10"/>
      </c>
      <c r="G37" s="56">
        <f t="shared" si="10"/>
      </c>
      <c r="H37" s="56">
        <f t="shared" si="10"/>
      </c>
      <c r="I37" s="57">
        <f t="shared" si="10"/>
      </c>
      <c r="J37" s="58">
        <f t="shared" si="10"/>
      </c>
      <c r="K37" s="57">
        <f t="shared" si="10"/>
      </c>
      <c r="L37" s="56">
        <f t="shared" si="10"/>
      </c>
      <c r="M37" s="56">
        <f t="shared" si="10"/>
      </c>
      <c r="N37" s="56">
        <f t="shared" si="10"/>
      </c>
      <c r="O37" s="56">
        <f t="shared" si="10"/>
      </c>
      <c r="P37" s="57">
        <f t="shared" si="10"/>
      </c>
      <c r="Q37" s="58">
        <f t="shared" si="10"/>
      </c>
      <c r="R37" s="59">
        <f t="shared" si="10"/>
      </c>
      <c r="S37" s="45"/>
    </row>
    <row r="38" spans="1:19" s="46" customFormat="1" ht="13.5" customHeight="1">
      <c r="A38" s="135" t="s">
        <v>52</v>
      </c>
      <c r="B38" s="47" t="s">
        <v>26</v>
      </c>
      <c r="C38" s="48" t="s">
        <v>4</v>
      </c>
      <c r="D38" s="49">
        <f>'B原料'!D38</f>
        <v>0</v>
      </c>
      <c r="E38" s="50">
        <f>'B原料'!E38</f>
        <v>0</v>
      </c>
      <c r="F38" s="50">
        <f>'B原料'!F38</f>
        <v>0</v>
      </c>
      <c r="G38" s="50">
        <f>'B原料'!G38</f>
        <v>0</v>
      </c>
      <c r="H38" s="50">
        <f>'B原料'!H38</f>
        <v>0</v>
      </c>
      <c r="I38" s="51">
        <f>'B原料'!I38</f>
        <v>0</v>
      </c>
      <c r="J38" s="52">
        <f>SUM(D38:I38)</f>
        <v>0</v>
      </c>
      <c r="K38" s="51">
        <f>'B原料'!K38</f>
        <v>0</v>
      </c>
      <c r="L38" s="50">
        <f>'B原料'!L38</f>
        <v>0</v>
      </c>
      <c r="M38" s="50">
        <v>0</v>
      </c>
      <c r="N38" s="107">
        <f>'B原料'!N38+'P原料'!N38</f>
        <v>0</v>
      </c>
      <c r="O38" s="107">
        <f>'B原料'!O38+'P原料'!O38</f>
        <v>0</v>
      </c>
      <c r="P38" s="108">
        <f>'B原料'!P38+'P原料'!P38</f>
        <v>0</v>
      </c>
      <c r="Q38" s="52">
        <f>SUM(K38:P38)</f>
        <v>0</v>
      </c>
      <c r="R38" s="53">
        <f>Q38+J38</f>
        <v>0</v>
      </c>
      <c r="S38" s="45"/>
    </row>
    <row r="39" spans="1:19" s="46" customFormat="1" ht="13.5" customHeight="1">
      <c r="A39" s="136"/>
      <c r="B39" s="47" t="s">
        <v>28</v>
      </c>
      <c r="C39" s="48" t="s">
        <v>5</v>
      </c>
      <c r="D39" s="49">
        <f>'B原料'!D39</f>
        <v>0</v>
      </c>
      <c r="E39" s="50">
        <f>'B原料'!E39</f>
        <v>0</v>
      </c>
      <c r="F39" s="50">
        <f>'B原料'!F39</f>
        <v>0</v>
      </c>
      <c r="G39" s="50">
        <f>'B原料'!G39</f>
        <v>0</v>
      </c>
      <c r="H39" s="50">
        <f>'B原料'!H39</f>
        <v>0</v>
      </c>
      <c r="I39" s="51">
        <f>'B原料'!I39</f>
        <v>0</v>
      </c>
      <c r="J39" s="52">
        <f>SUM(D39:I39)</f>
        <v>0</v>
      </c>
      <c r="K39" s="51">
        <f>'B原料'!K39</f>
        <v>0</v>
      </c>
      <c r="L39" s="50">
        <f>'B原料'!L39</f>
        <v>0</v>
      </c>
      <c r="M39" s="50">
        <v>0</v>
      </c>
      <c r="N39" s="107">
        <f>'B原料'!N39+'P原料'!N39</f>
        <v>0</v>
      </c>
      <c r="O39" s="107">
        <f>'B原料'!O39+'P原料'!O39</f>
        <v>0</v>
      </c>
      <c r="P39" s="108">
        <f>'B原料'!P39+'P原料'!P39</f>
        <v>0</v>
      </c>
      <c r="Q39" s="52">
        <f>SUM(K39:P39)</f>
        <v>0</v>
      </c>
      <c r="R39" s="53">
        <f>Q39+J39</f>
        <v>0</v>
      </c>
      <c r="S39" s="45"/>
    </row>
    <row r="40" spans="1:19" s="46" customFormat="1" ht="12.75" customHeight="1" thickBot="1">
      <c r="A40" s="137"/>
      <c r="B40" s="20" t="s">
        <v>30</v>
      </c>
      <c r="C40" s="55" t="s">
        <v>6</v>
      </c>
      <c r="D40" s="65">
        <f aca="true" t="shared" si="11" ref="D40:R40">IF(D38=0,"",(D39/D38)*1000)</f>
      </c>
      <c r="E40" s="56">
        <f t="shared" si="11"/>
      </c>
      <c r="F40" s="56">
        <f t="shared" si="11"/>
      </c>
      <c r="G40" s="56">
        <f t="shared" si="11"/>
      </c>
      <c r="H40" s="56">
        <f t="shared" si="11"/>
      </c>
      <c r="I40" s="57">
        <f t="shared" si="11"/>
      </c>
      <c r="J40" s="58">
        <f t="shared" si="11"/>
      </c>
      <c r="K40" s="57">
        <f t="shared" si="11"/>
      </c>
      <c r="L40" s="56">
        <f t="shared" si="11"/>
      </c>
      <c r="M40" s="56">
        <f t="shared" si="11"/>
      </c>
      <c r="N40" s="56">
        <f t="shared" si="11"/>
      </c>
      <c r="O40" s="56">
        <f t="shared" si="11"/>
      </c>
      <c r="P40" s="57">
        <f t="shared" si="11"/>
      </c>
      <c r="Q40" s="58">
        <f t="shared" si="11"/>
      </c>
      <c r="R40" s="59">
        <f t="shared" si="11"/>
      </c>
      <c r="S40" s="45"/>
    </row>
    <row r="41" spans="1:19" s="46" customFormat="1" ht="18" customHeight="1">
      <c r="A41" s="135" t="s">
        <v>7</v>
      </c>
      <c r="B41" s="47" t="s">
        <v>26</v>
      </c>
      <c r="C41" s="48" t="s">
        <v>4</v>
      </c>
      <c r="D41" s="106">
        <f>'B原料'!D41</f>
        <v>6000</v>
      </c>
      <c r="E41" s="107">
        <f>'B原料'!E41</f>
        <v>1300</v>
      </c>
      <c r="F41" s="107">
        <f>'B原料'!F41</f>
        <v>10055</v>
      </c>
      <c r="G41" s="107">
        <f>'B原料'!G41</f>
        <v>2389</v>
      </c>
      <c r="H41" s="107">
        <f>'B原料'!H41</f>
        <v>0</v>
      </c>
      <c r="I41" s="108">
        <f>'B原料'!I41</f>
        <v>11554</v>
      </c>
      <c r="J41" s="109">
        <f>'B原料'!J41</f>
        <v>31298</v>
      </c>
      <c r="K41" s="108">
        <f>'B原料'!K41</f>
        <v>4000</v>
      </c>
      <c r="L41" s="107">
        <f>'B原料'!L41</f>
        <v>6000</v>
      </c>
      <c r="M41" s="107">
        <v>3018</v>
      </c>
      <c r="N41" s="107">
        <f>'B原料'!N41+'P原料'!N41</f>
        <v>15142</v>
      </c>
      <c r="O41" s="107">
        <f>'B原料'!O41+'P原料'!O41</f>
        <v>55284</v>
      </c>
      <c r="P41" s="108">
        <f>'B原料'!P41+'P原料'!P41</f>
        <v>48284</v>
      </c>
      <c r="Q41" s="109">
        <f>'B原料'!Q41</f>
        <v>131728</v>
      </c>
      <c r="R41" s="110">
        <f>J41+Q41</f>
        <v>163026</v>
      </c>
      <c r="S41" s="45"/>
    </row>
    <row r="42" spans="1:19" s="46" customFormat="1" ht="18" customHeight="1">
      <c r="A42" s="136"/>
      <c r="B42" s="47" t="s">
        <v>28</v>
      </c>
      <c r="C42" s="48" t="s">
        <v>5</v>
      </c>
      <c r="D42" s="106">
        <f>'B原料'!D42</f>
        <v>239219</v>
      </c>
      <c r="E42" s="107">
        <f>'B原料'!E42</f>
        <v>62138</v>
      </c>
      <c r="F42" s="107">
        <f>'B原料'!F42</f>
        <v>315306</v>
      </c>
      <c r="G42" s="107">
        <f>'B原料'!G42</f>
        <v>67653</v>
      </c>
      <c r="H42" s="107">
        <f>'B原料'!H42</f>
        <v>0</v>
      </c>
      <c r="I42" s="108">
        <f>'B原料'!I42</f>
        <v>404950</v>
      </c>
      <c r="J42" s="109">
        <f>'B原料'!J42</f>
        <v>1089266</v>
      </c>
      <c r="K42" s="108">
        <f>'B原料'!K42</f>
        <v>134021</v>
      </c>
      <c r="L42" s="107">
        <f>'B原料'!L42</f>
        <v>193012</v>
      </c>
      <c r="M42" s="107">
        <v>97711</v>
      </c>
      <c r="N42" s="107">
        <f>'B原料'!N42+'P原料'!N42</f>
        <v>570829</v>
      </c>
      <c r="O42" s="107">
        <f>'B原料'!O42+'P原料'!O42</f>
        <v>2052924</v>
      </c>
      <c r="P42" s="108">
        <f>'B原料'!P42+'P原料'!P42</f>
        <v>1792725</v>
      </c>
      <c r="Q42" s="109">
        <f>'B原料'!Q42</f>
        <v>4841222</v>
      </c>
      <c r="R42" s="110">
        <f>J42+Q42</f>
        <v>5930488</v>
      </c>
      <c r="S42" s="45"/>
    </row>
    <row r="43" spans="1:19" s="46" customFormat="1" ht="18" customHeight="1" thickBot="1">
      <c r="A43" s="138"/>
      <c r="B43" s="20" t="s">
        <v>30</v>
      </c>
      <c r="C43" s="55" t="s">
        <v>6</v>
      </c>
      <c r="D43" s="65">
        <f aca="true" t="shared" si="12" ref="D43:R43">IF(D41=0,"",(D42/D41)*1000)</f>
        <v>39869.833333333336</v>
      </c>
      <c r="E43" s="56">
        <f t="shared" si="12"/>
        <v>47798.46153846154</v>
      </c>
      <c r="F43" s="56">
        <f t="shared" si="12"/>
        <v>31358.130283441074</v>
      </c>
      <c r="G43" s="56">
        <f t="shared" si="12"/>
        <v>28318.543323566344</v>
      </c>
      <c r="H43" s="56">
        <f t="shared" si="12"/>
      </c>
      <c r="I43" s="57">
        <f t="shared" si="12"/>
        <v>35048.468063008484</v>
      </c>
      <c r="J43" s="58">
        <f t="shared" si="12"/>
        <v>34803.05450827529</v>
      </c>
      <c r="K43" s="57">
        <f t="shared" si="12"/>
        <v>33505.25</v>
      </c>
      <c r="L43" s="56">
        <f t="shared" si="12"/>
        <v>32168.666666666668</v>
      </c>
      <c r="M43" s="56">
        <f t="shared" si="12"/>
        <v>32376.076872100733</v>
      </c>
      <c r="N43" s="56">
        <f t="shared" si="12"/>
        <v>37698.38858803328</v>
      </c>
      <c r="O43" s="56">
        <f t="shared" si="12"/>
        <v>37134.143694378115</v>
      </c>
      <c r="P43" s="57">
        <f t="shared" si="12"/>
        <v>37128.75900919559</v>
      </c>
      <c r="Q43" s="58">
        <f t="shared" si="12"/>
        <v>36751.65492530062</v>
      </c>
      <c r="R43" s="59">
        <f t="shared" si="12"/>
        <v>36377.55940770184</v>
      </c>
      <c r="S43" s="45"/>
    </row>
    <row r="44" spans="1:19" s="46" customFormat="1" ht="24" customHeight="1" thickBot="1">
      <c r="A44" s="139" t="s">
        <v>23</v>
      </c>
      <c r="B44" s="140"/>
      <c r="C44" s="141"/>
      <c r="D44" s="74">
        <f>'総合計'!D44</f>
        <v>119.62</v>
      </c>
      <c r="E44" s="64">
        <f>'総合計'!E44</f>
        <v>118.54</v>
      </c>
      <c r="F44" s="64">
        <f>'総合計'!F44</f>
        <v>117.74</v>
      </c>
      <c r="G44" s="64">
        <f>'総合計'!G44</f>
        <v>118.31</v>
      </c>
      <c r="H44" s="64">
        <f>'総合計'!H44</f>
        <v>119.35</v>
      </c>
      <c r="I44" s="63">
        <f>'総合計'!I44</f>
        <v>117.32</v>
      </c>
      <c r="J44" s="62">
        <f>'総合計'!J44</f>
        <v>118.39474957733648</v>
      </c>
      <c r="K44" s="63">
        <f>'総合計'!K44</f>
        <v>111.49</v>
      </c>
      <c r="L44" s="64">
        <f>'総合計'!L44</f>
        <v>109.18</v>
      </c>
      <c r="M44" s="64">
        <f>'総合計'!M44</f>
        <v>108.74</v>
      </c>
      <c r="N44" s="64">
        <f>'総合計'!N44</f>
        <v>106.93</v>
      </c>
      <c r="O44" s="64">
        <f>'総合計'!O44</f>
        <v>106.04</v>
      </c>
      <c r="P44" s="63">
        <f>'総合計'!P44</f>
        <v>108.97</v>
      </c>
      <c r="Q44" s="62">
        <f>'総合計'!Q44</f>
        <v>108.31690670509961</v>
      </c>
      <c r="R44" s="75">
        <f>'総合計'!R44</f>
        <v>113.49455375419555</v>
      </c>
      <c r="S44" s="45"/>
    </row>
    <row r="45" spans="1:18" ht="15.75" customHeight="1">
      <c r="A45" s="117" t="s">
        <v>77</v>
      </c>
      <c r="E45" s="8"/>
      <c r="F45" s="8"/>
      <c r="G45" s="8"/>
      <c r="H45" s="8"/>
      <c r="I45" s="8"/>
      <c r="J45" s="9"/>
      <c r="K45" s="8"/>
      <c r="L45" s="8"/>
      <c r="M45" s="8"/>
      <c r="N45" s="8"/>
      <c r="O45" s="8"/>
      <c r="P45" s="8"/>
      <c r="Q45" s="8"/>
      <c r="R45" s="8"/>
    </row>
    <row r="46" spans="4:18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1"/>
    </row>
  </sheetData>
  <mergeCells count="15">
    <mergeCell ref="D2:P2"/>
    <mergeCell ref="A26:A28"/>
    <mergeCell ref="A5:A7"/>
    <mergeCell ref="A8:A10"/>
    <mergeCell ref="A11:A13"/>
    <mergeCell ref="A14:A16"/>
    <mergeCell ref="A17:A19"/>
    <mergeCell ref="A20:A22"/>
    <mergeCell ref="A23:A25"/>
    <mergeCell ref="A41:A43"/>
    <mergeCell ref="A44:C44"/>
    <mergeCell ref="A29:A31"/>
    <mergeCell ref="A32:A34"/>
    <mergeCell ref="A35:A37"/>
    <mergeCell ref="A38:A40"/>
  </mergeCells>
  <printOptions horizontalCentered="1"/>
  <pageMargins left="0.7874015748031497" right="0.3937007874015748" top="0.7874015748031497" bottom="0.3937007874015748" header="0" footer="0"/>
  <pageSetup errors="blank" fitToHeight="1" fitToWidth="1" horizontalDpi="300" verticalDpi="300" orientation="landscape" paperSize="9" scale="74" r:id="rId1"/>
  <headerFooter alignWithMargins="0">
    <oddFooter>&amp;C&amp;20 -9-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 登</dc:creator>
  <cp:keywords/>
  <dc:description/>
  <cp:lastModifiedBy> 日本LPガス協会</cp:lastModifiedBy>
  <cp:lastPrinted>2004-04-27T01:24:08Z</cp:lastPrinted>
  <dcterms:created xsi:type="dcterms:W3CDTF">1998-08-05T13:54:29Z</dcterms:created>
  <dcterms:modified xsi:type="dcterms:W3CDTF">2004-04-28T01:39:47Z</dcterms:modified>
  <cp:category/>
  <cp:version/>
  <cp:contentType/>
  <cp:contentStatus/>
</cp:coreProperties>
</file>