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00" tabRatio="614" activeTab="0"/>
  </bookViews>
  <sheets>
    <sheet name="総合計" sheetId="1" r:id="rId1"/>
    <sheet name="一般計" sheetId="2" r:id="rId2"/>
    <sheet name="原料計" sheetId="3" r:id="rId3"/>
    <sheet name="P合計" sheetId="4" r:id="rId4"/>
    <sheet name="P一般" sheetId="5" r:id="rId5"/>
    <sheet name="P原料" sheetId="6" r:id="rId6"/>
    <sheet name="B合計" sheetId="7" r:id="rId7"/>
    <sheet name="B一般" sheetId="8" r:id="rId8"/>
    <sheet name="B原料" sheetId="9" r:id="rId9"/>
    <sheet name="液化石油ガス" sheetId="10" r:id="rId10"/>
  </sheets>
  <definedNames>
    <definedName name="_xlnm.Print_Area" localSheetId="7">'B一般'!$A$1:$R$50</definedName>
    <definedName name="_xlnm.Print_Area" localSheetId="8">'B原料'!$A$1:$R$50</definedName>
    <definedName name="_xlnm.Print_Area" localSheetId="6">'B合計'!$A$1:$R$50</definedName>
    <definedName name="_xlnm.Print_Area" localSheetId="4">'P一般'!$A$1:$R$50</definedName>
    <definedName name="_xlnm.Print_Area" localSheetId="5">'P原料'!$A$1:$R$50</definedName>
    <definedName name="_xlnm.Print_Area" localSheetId="3">'P合計'!$A$1:$R$50</definedName>
    <definedName name="_xlnm.Print_Area" localSheetId="1">'一般計'!$A$1:$R$50</definedName>
    <definedName name="_xlnm.Print_Area" localSheetId="9">'液化石油ガス'!$A$1:$R$50</definedName>
    <definedName name="_xlnm.Print_Area" localSheetId="2">'原料計'!$A$1:$R$50</definedName>
    <definedName name="_xlnm.Print_Area" localSheetId="0">'総合計'!$A$1:$R$59</definedName>
  </definedNames>
  <calcPr fullCalcOnLoad="1"/>
</workbook>
</file>

<file path=xl/sharedStrings.xml><?xml version="1.0" encoding="utf-8"?>
<sst xmlns="http://schemas.openxmlformats.org/spreadsheetml/2006/main" count="1264" uniqueCount="57">
  <si>
    <t>一般用</t>
  </si>
  <si>
    <t>ton</t>
  </si>
  <si>
    <t>千円</t>
  </si>
  <si>
    <t>円/t</t>
  </si>
  <si>
    <t>合計</t>
  </si>
  <si>
    <t>原料用</t>
  </si>
  <si>
    <t>2711.13-020</t>
  </si>
  <si>
    <t>2711.13-010</t>
  </si>
  <si>
    <t>総合計</t>
  </si>
  <si>
    <t>輸入量</t>
  </si>
  <si>
    <t>金額</t>
  </si>
  <si>
    <t>韓国</t>
  </si>
  <si>
    <t>その他</t>
  </si>
  <si>
    <t>為替レート（円/＄）</t>
  </si>
  <si>
    <t>上期</t>
  </si>
  <si>
    <t>下期</t>
  </si>
  <si>
    <t>年度</t>
  </si>
  <si>
    <t>サウジアラビア</t>
  </si>
  <si>
    <t>CIF</t>
  </si>
  <si>
    <t>クウェート</t>
  </si>
  <si>
    <t>イラン</t>
  </si>
  <si>
    <t>オーストラリア</t>
  </si>
  <si>
    <t>インドネシア</t>
  </si>
  <si>
    <t>アルジェリア</t>
  </si>
  <si>
    <t>マレーシア</t>
  </si>
  <si>
    <t>UAE</t>
  </si>
  <si>
    <t>液化石油ガス(プロパンorブタン）2711.19-010</t>
  </si>
  <si>
    <t>原料用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</si>
  <si>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</si>
  <si>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</si>
  <si>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</si>
  <si>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</si>
  <si>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</si>
  <si>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</si>
  <si>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</si>
  <si>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</si>
  <si>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</si>
  <si>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</si>
  <si>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</si>
  <si>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</si>
  <si>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(貿易統計）</t>
  </si>
  <si>
    <t>東ティモール</t>
  </si>
  <si>
    <t>カタール</t>
  </si>
  <si>
    <t>プロパン</t>
  </si>
  <si>
    <t>ブタン</t>
  </si>
  <si>
    <t>サウジアラビア</t>
  </si>
  <si>
    <t>2711.12-020</t>
  </si>
  <si>
    <t>ブタン</t>
  </si>
  <si>
    <t>プロパン</t>
  </si>
  <si>
    <t>2711.12-010</t>
  </si>
  <si>
    <t>プロパン
or ブタン</t>
  </si>
  <si>
    <t>（貿易統計）</t>
  </si>
  <si>
    <t>マレーシア</t>
  </si>
  <si>
    <t>ナイジェリア</t>
  </si>
  <si>
    <t>中国</t>
  </si>
  <si>
    <t>イラン</t>
  </si>
  <si>
    <t>※全て確定値。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</si>
</sst>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yyyy&quot;年&quot;m&quot;月&quot;d&quot;日&quot;;@"/>
  </numFmts>
  <fonts count="65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9"/>
      <color indexed="12"/>
      <name val="Arial"/>
      <family val="2"/>
    </font>
    <font>
      <sz val="9"/>
      <name val="Times New Roman"/>
      <family val="1"/>
    </font>
    <font>
      <sz val="11"/>
      <name val="Arial Narrow"/>
      <family val="2"/>
    </font>
    <font>
      <sz val="14"/>
      <name val="メイリオ"/>
      <family val="3"/>
    </font>
    <font>
      <sz val="14"/>
      <color indexed="12"/>
      <name val="メイリオ"/>
      <family val="3"/>
    </font>
    <font>
      <sz val="10.5"/>
      <name val="メイリオ"/>
      <family val="3"/>
    </font>
    <font>
      <sz val="11"/>
      <name val="メイリオ"/>
      <family val="3"/>
    </font>
    <font>
      <sz val="12"/>
      <name val="メイリオ"/>
      <family val="3"/>
    </font>
    <font>
      <b/>
      <sz val="9"/>
      <color indexed="16"/>
      <name val="メイリオ"/>
      <family val="3"/>
    </font>
    <font>
      <sz val="9"/>
      <color indexed="16"/>
      <name val="メイリオ"/>
      <family val="3"/>
    </font>
    <font>
      <sz val="20"/>
      <name val="メイリオ"/>
      <family val="3"/>
    </font>
    <font>
      <sz val="9"/>
      <name val="メイリオ"/>
      <family val="3"/>
    </font>
    <font>
      <b/>
      <sz val="12"/>
      <name val="メイリオ"/>
      <family val="3"/>
    </font>
    <font>
      <b/>
      <sz val="12"/>
      <name val="ＭＳ Ｐゴシック"/>
      <family val="3"/>
    </font>
    <font>
      <sz val="11"/>
      <name val="Verdana"/>
      <family val="2"/>
    </font>
    <font>
      <b/>
      <sz val="14"/>
      <color indexed="12"/>
      <name val="メイリオ"/>
      <family val="3"/>
    </font>
    <font>
      <b/>
      <sz val="10"/>
      <name val="メイリオ"/>
      <family val="3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Arial Narrow"/>
      <family val="2"/>
    </font>
    <font>
      <b/>
      <sz val="9"/>
      <color indexed="12"/>
      <name val="Arial"/>
      <family val="2"/>
    </font>
    <font>
      <sz val="20"/>
      <color indexed="8"/>
      <name val="Lucida Console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Arial"/>
      <family val="2"/>
    </font>
    <font>
      <sz val="9"/>
      <color rgb="FF0000FF"/>
      <name val="Arial Narrow"/>
      <family val="2"/>
    </font>
    <font>
      <b/>
      <sz val="9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14" fontId="0" fillId="0" borderId="10" xfId="0" applyNumberFormat="1" applyBorder="1" applyAlignment="1" applyProtection="1">
      <alignment horizontal="center"/>
      <protection/>
    </xf>
    <xf numFmtId="37" fontId="0" fillId="0" borderId="11" xfId="0" applyNumberFormat="1" applyBorder="1" applyAlignment="1" applyProtection="1">
      <alignment vertical="center"/>
      <protection/>
    </xf>
    <xf numFmtId="1" fontId="2" fillId="0" borderId="11" xfId="0" applyNumberFormat="1" applyFont="1" applyBorder="1" applyAlignment="1" applyProtection="1">
      <alignment vertical="center"/>
      <protection locked="0"/>
    </xf>
    <xf numFmtId="1" fontId="0" fillId="0" borderId="11" xfId="0" applyNumberFormat="1" applyBorder="1" applyAlignment="1" applyProtection="1">
      <alignment vertical="center"/>
      <protection/>
    </xf>
    <xf numFmtId="37" fontId="2" fillId="0" borderId="11" xfId="0" applyNumberFormat="1" applyFont="1" applyBorder="1" applyAlignment="1" applyProtection="1">
      <alignment vertical="center"/>
      <protection locked="0"/>
    </xf>
    <xf numFmtId="38" fontId="6" fillId="0" borderId="12" xfId="49" applyFont="1" applyBorder="1" applyAlignment="1" applyProtection="1">
      <alignment vertical="center"/>
      <protection locked="0"/>
    </xf>
    <xf numFmtId="38" fontId="7" fillId="0" borderId="13" xfId="49" applyFont="1" applyBorder="1" applyAlignment="1" applyProtection="1">
      <alignment vertical="center"/>
      <protection/>
    </xf>
    <xf numFmtId="38" fontId="6" fillId="0" borderId="12" xfId="49" applyFont="1" applyBorder="1" applyAlignment="1" applyProtection="1">
      <alignment vertical="center"/>
      <protection/>
    </xf>
    <xf numFmtId="38" fontId="6" fillId="0" borderId="12" xfId="49" applyFont="1" applyBorder="1" applyAlignment="1" applyProtection="1" quotePrefix="1">
      <alignment horizontal="right" vertical="center"/>
      <protection locked="0"/>
    </xf>
    <xf numFmtId="38" fontId="6" fillId="0" borderId="14" xfId="49" applyFont="1" applyBorder="1" applyAlignment="1" applyProtection="1">
      <alignment vertical="center"/>
      <protection locked="0"/>
    </xf>
    <xf numFmtId="38" fontId="6" fillId="0" borderId="15" xfId="49" applyFont="1" applyBorder="1" applyAlignment="1" applyProtection="1">
      <alignment vertical="center"/>
      <protection locked="0"/>
    </xf>
    <xf numFmtId="38" fontId="7" fillId="0" borderId="16" xfId="49" applyFont="1" applyBorder="1" applyAlignment="1" applyProtection="1">
      <alignment vertical="center"/>
      <protection/>
    </xf>
    <xf numFmtId="38" fontId="6" fillId="0" borderId="15" xfId="49" applyFont="1" applyBorder="1" applyAlignment="1" applyProtection="1">
      <alignment vertical="center"/>
      <protection/>
    </xf>
    <xf numFmtId="38" fontId="6" fillId="0" borderId="15" xfId="49" applyFont="1" applyBorder="1" applyAlignment="1" applyProtection="1" quotePrefix="1">
      <alignment horizontal="right" vertical="center"/>
      <protection locked="0"/>
    </xf>
    <xf numFmtId="38" fontId="6" fillId="0" borderId="17" xfId="49" applyFont="1" applyBorder="1" applyAlignment="1" applyProtection="1">
      <alignment vertical="center"/>
      <protection locked="0"/>
    </xf>
    <xf numFmtId="38" fontId="7" fillId="0" borderId="18" xfId="49" applyFont="1" applyBorder="1" applyAlignment="1" applyProtection="1">
      <alignment vertical="center"/>
      <protection/>
    </xf>
    <xf numFmtId="38" fontId="6" fillId="0" borderId="17" xfId="49" applyFont="1" applyBorder="1" applyAlignment="1" applyProtection="1">
      <alignment vertical="center"/>
      <protection/>
    </xf>
    <xf numFmtId="38" fontId="6" fillId="0" borderId="17" xfId="49" applyFont="1" applyBorder="1" applyAlignment="1" applyProtection="1" quotePrefix="1">
      <alignment horizontal="right" vertical="center"/>
      <protection locked="0"/>
    </xf>
    <xf numFmtId="38" fontId="6" fillId="0" borderId="19" xfId="49" applyFont="1" applyBorder="1" applyAlignment="1" applyProtection="1">
      <alignment vertical="center"/>
      <protection locked="0"/>
    </xf>
    <xf numFmtId="38" fontId="7" fillId="0" borderId="20" xfId="49" applyFont="1" applyBorder="1" applyAlignment="1" applyProtection="1">
      <alignment vertical="center"/>
      <protection/>
    </xf>
    <xf numFmtId="38" fontId="6" fillId="0" borderId="19" xfId="49" applyFont="1" applyBorder="1" applyAlignment="1" applyProtection="1">
      <alignment vertical="center"/>
      <protection/>
    </xf>
    <xf numFmtId="38" fontId="6" fillId="0" borderId="19" xfId="49" applyFont="1" applyBorder="1" applyAlignment="1" applyProtection="1" quotePrefix="1">
      <alignment horizontal="right" vertical="center"/>
      <protection locked="0"/>
    </xf>
    <xf numFmtId="38" fontId="6" fillId="0" borderId="21" xfId="49" applyFont="1" applyBorder="1" applyAlignment="1" applyProtection="1">
      <alignment vertical="center"/>
      <protection locked="0"/>
    </xf>
    <xf numFmtId="38" fontId="7" fillId="0" borderId="22" xfId="49" applyFont="1" applyBorder="1" applyAlignment="1" applyProtection="1">
      <alignment vertical="center"/>
      <protection/>
    </xf>
    <xf numFmtId="38" fontId="6" fillId="0" borderId="21" xfId="49" applyFont="1" applyBorder="1" applyAlignment="1" applyProtection="1">
      <alignment vertical="center"/>
      <protection/>
    </xf>
    <xf numFmtId="38" fontId="6" fillId="0" borderId="21" xfId="49" applyFont="1" applyBorder="1" applyAlignment="1" applyProtection="1" quotePrefix="1">
      <alignment horizontal="right" vertical="center"/>
      <protection locked="0"/>
    </xf>
    <xf numFmtId="0" fontId="3" fillId="0" borderId="0" xfId="0" applyFont="1" applyBorder="1" applyAlignment="1">
      <alignment/>
    </xf>
    <xf numFmtId="38" fontId="6" fillId="0" borderId="23" xfId="49" applyFont="1" applyBorder="1" applyAlignment="1" applyProtection="1">
      <alignment vertical="center"/>
      <protection locked="0"/>
    </xf>
    <xf numFmtId="40" fontId="6" fillId="0" borderId="24" xfId="49" applyNumberFormat="1" applyFont="1" applyBorder="1" applyAlignment="1" applyProtection="1">
      <alignment vertical="center"/>
      <protection locked="0"/>
    </xf>
    <xf numFmtId="40" fontId="6" fillId="0" borderId="25" xfId="49" applyNumberFormat="1" applyFont="1" applyBorder="1" applyAlignment="1" applyProtection="1">
      <alignment vertical="center"/>
      <protection locked="0"/>
    </xf>
    <xf numFmtId="40" fontId="6" fillId="0" borderId="26" xfId="49" applyNumberFormat="1" applyFont="1" applyBorder="1" applyAlignment="1" applyProtection="1">
      <alignment vertical="center"/>
      <protection locked="0"/>
    </xf>
    <xf numFmtId="40" fontId="6" fillId="0" borderId="27" xfId="49" applyNumberFormat="1" applyFont="1" applyBorder="1" applyAlignment="1" applyProtection="1">
      <alignment vertical="center"/>
      <protection locked="0"/>
    </xf>
    <xf numFmtId="40" fontId="6" fillId="0" borderId="28" xfId="49" applyNumberFormat="1" applyFont="1" applyBorder="1" applyAlignment="1" applyProtection="1">
      <alignment vertical="center"/>
      <protection locked="0"/>
    </xf>
    <xf numFmtId="40" fontId="6" fillId="0" borderId="29" xfId="49" applyNumberFormat="1" applyFont="1" applyBorder="1" applyAlignment="1" applyProtection="1">
      <alignment vertical="center"/>
      <protection locked="0"/>
    </xf>
    <xf numFmtId="38" fontId="6" fillId="0" borderId="11" xfId="49" applyFont="1" applyBorder="1" applyAlignment="1" applyProtection="1">
      <alignment vertical="center"/>
      <protection locked="0"/>
    </xf>
    <xf numFmtId="38" fontId="7" fillId="0" borderId="30" xfId="49" applyFont="1" applyBorder="1" applyAlignment="1" applyProtection="1">
      <alignment vertical="center"/>
      <protection/>
    </xf>
    <xf numFmtId="14" fontId="8" fillId="0" borderId="10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10" xfId="0" applyFont="1" applyBorder="1" applyAlignment="1" applyProtection="1">
      <alignment/>
      <protection/>
    </xf>
    <xf numFmtId="0" fontId="13" fillId="33" borderId="3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38" fontId="15" fillId="34" borderId="11" xfId="49" applyFont="1" applyFill="1" applyBorder="1" applyAlignment="1" applyProtection="1">
      <alignment horizontal="center" vertical="center"/>
      <protection/>
    </xf>
    <xf numFmtId="38" fontId="15" fillId="34" borderId="30" xfId="49" applyFont="1" applyFill="1" applyBorder="1" applyAlignment="1" applyProtection="1">
      <alignment horizontal="centerContinuous" vertical="center"/>
      <protection/>
    </xf>
    <xf numFmtId="38" fontId="15" fillId="34" borderId="30" xfId="49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16" fillId="0" borderId="0" xfId="0" applyFont="1" applyAlignment="1" applyProtection="1">
      <alignment vertical="top"/>
      <protection/>
    </xf>
    <xf numFmtId="0" fontId="17" fillId="0" borderId="0" xfId="0" applyFont="1" applyAlignment="1">
      <alignment/>
    </xf>
    <xf numFmtId="3" fontId="18" fillId="33" borderId="31" xfId="0" applyNumberFormat="1" applyFont="1" applyFill="1" applyBorder="1" applyAlignment="1">
      <alignment horizontal="center" vertical="center"/>
    </xf>
    <xf numFmtId="3" fontId="18" fillId="33" borderId="26" xfId="0" applyNumberFormat="1" applyFont="1" applyFill="1" applyBorder="1" applyAlignment="1">
      <alignment horizontal="center" vertical="center"/>
    </xf>
    <xf numFmtId="3" fontId="18" fillId="33" borderId="25" xfId="0" applyNumberFormat="1" applyFont="1" applyFill="1" applyBorder="1" applyAlignment="1">
      <alignment horizontal="center" vertical="center"/>
    </xf>
    <xf numFmtId="3" fontId="18" fillId="33" borderId="32" xfId="0" applyNumberFormat="1" applyFont="1" applyFill="1" applyBorder="1" applyAlignment="1">
      <alignment horizontal="center" vertical="center"/>
    </xf>
    <xf numFmtId="3" fontId="18" fillId="33" borderId="27" xfId="0" applyNumberFormat="1" applyFont="1" applyFill="1" applyBorder="1" applyAlignment="1">
      <alignment horizontal="center" vertical="center"/>
    </xf>
    <xf numFmtId="3" fontId="18" fillId="33" borderId="29" xfId="0" applyNumberFormat="1" applyFont="1" applyFill="1" applyBorder="1" applyAlignment="1">
      <alignment horizontal="center" vertical="center"/>
    </xf>
    <xf numFmtId="3" fontId="19" fillId="33" borderId="27" xfId="0" applyNumberFormat="1" applyFont="1" applyFill="1" applyBorder="1" applyAlignment="1">
      <alignment horizontal="center" vertical="center"/>
    </xf>
    <xf numFmtId="3" fontId="19" fillId="33" borderId="29" xfId="0" applyNumberFormat="1" applyFont="1" applyFill="1" applyBorder="1" applyAlignment="1">
      <alignment horizontal="center" vertical="center"/>
    </xf>
    <xf numFmtId="2" fontId="20" fillId="0" borderId="30" xfId="0" applyNumberFormat="1" applyFont="1" applyBorder="1" applyAlignment="1" applyProtection="1">
      <alignment vertical="center"/>
      <protection locked="0"/>
    </xf>
    <xf numFmtId="0" fontId="20" fillId="0" borderId="13" xfId="0" applyFont="1" applyBorder="1" applyAlignment="1" applyProtection="1">
      <alignment vertical="center"/>
      <protection locked="0"/>
    </xf>
    <xf numFmtId="4" fontId="20" fillId="0" borderId="13" xfId="0" applyNumberFormat="1" applyFont="1" applyBorder="1" applyAlignment="1" applyProtection="1">
      <alignment vertical="center"/>
      <protection locked="0"/>
    </xf>
    <xf numFmtId="2" fontId="20" fillId="0" borderId="13" xfId="0" applyNumberFormat="1" applyFont="1" applyBorder="1" applyAlignment="1" applyProtection="1">
      <alignment vertical="center"/>
      <protection locked="0"/>
    </xf>
    <xf numFmtId="39" fontId="20" fillId="0" borderId="13" xfId="0" applyNumberFormat="1" applyFont="1" applyBorder="1" applyAlignment="1" applyProtection="1">
      <alignment vertical="center"/>
      <protection locked="0"/>
    </xf>
    <xf numFmtId="40" fontId="20" fillId="0" borderId="10" xfId="49" applyNumberFormat="1" applyFont="1" applyBorder="1" applyAlignment="1" applyProtection="1">
      <alignment vertical="center"/>
      <protection/>
    </xf>
    <xf numFmtId="2" fontId="20" fillId="0" borderId="22" xfId="0" applyNumberFormat="1" applyFont="1" applyBorder="1" applyAlignment="1" applyProtection="1">
      <alignment vertical="center"/>
      <protection/>
    </xf>
    <xf numFmtId="2" fontId="20" fillId="0" borderId="10" xfId="0" applyNumberFormat="1" applyFont="1" applyBorder="1" applyAlignment="1" applyProtection="1">
      <alignment vertical="center"/>
      <protection/>
    </xf>
    <xf numFmtId="4" fontId="20" fillId="0" borderId="13" xfId="0" applyNumberFormat="1" applyFont="1" applyBorder="1" applyAlignment="1" applyProtection="1">
      <alignment vertical="center"/>
      <protection/>
    </xf>
    <xf numFmtId="2" fontId="20" fillId="0" borderId="13" xfId="0" applyNumberFormat="1" applyFont="1" applyBorder="1" applyAlignment="1" applyProtection="1">
      <alignment vertical="center"/>
      <protection/>
    </xf>
    <xf numFmtId="2" fontId="20" fillId="0" borderId="10" xfId="0" applyNumberFormat="1" applyFont="1" applyBorder="1" applyAlignment="1" applyProtection="1">
      <alignment vertical="center"/>
      <protection locked="0"/>
    </xf>
    <xf numFmtId="2" fontId="20" fillId="0" borderId="22" xfId="0" applyNumberFormat="1" applyFont="1" applyBorder="1" applyAlignment="1" applyProtection="1">
      <alignment vertical="center"/>
      <protection locked="0"/>
    </xf>
    <xf numFmtId="2" fontId="20" fillId="0" borderId="33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/>
      <protection locked="0"/>
    </xf>
    <xf numFmtId="38" fontId="6" fillId="0" borderId="11" xfId="49" applyFont="1" applyBorder="1" applyAlignment="1" applyProtection="1">
      <alignment vertical="center"/>
      <protection/>
    </xf>
    <xf numFmtId="38" fontId="15" fillId="34" borderId="34" xfId="49" applyFont="1" applyFill="1" applyBorder="1" applyAlignment="1" applyProtection="1">
      <alignment horizontal="center" vertical="center"/>
      <protection/>
    </xf>
    <xf numFmtId="38" fontId="6" fillId="0" borderId="11" xfId="49" applyFont="1" applyBorder="1" applyAlignment="1" applyProtection="1" quotePrefix="1">
      <alignment horizontal="right" vertical="center"/>
      <protection locked="0"/>
    </xf>
    <xf numFmtId="38" fontId="6" fillId="0" borderId="35" xfId="49" applyFont="1" applyBorder="1" applyAlignment="1" applyProtection="1" quotePrefix="1">
      <alignment horizontal="right" vertical="center"/>
      <protection locked="0"/>
    </xf>
    <xf numFmtId="38" fontId="62" fillId="0" borderId="11" xfId="49" applyFont="1" applyBorder="1" applyAlignment="1" applyProtection="1">
      <alignment vertical="center"/>
      <protection locked="0"/>
    </xf>
    <xf numFmtId="38" fontId="6" fillId="0" borderId="35" xfId="49" applyFont="1" applyBorder="1" applyAlignment="1" applyProtection="1">
      <alignment vertical="center"/>
      <protection locked="0"/>
    </xf>
    <xf numFmtId="38" fontId="6" fillId="0" borderId="36" xfId="49" applyFont="1" applyBorder="1" applyAlignment="1" applyProtection="1">
      <alignment vertical="center"/>
      <protection locked="0"/>
    </xf>
    <xf numFmtId="38" fontId="6" fillId="0" borderId="37" xfId="49" applyFont="1" applyBorder="1" applyAlignment="1" applyProtection="1">
      <alignment vertical="center"/>
      <protection/>
    </xf>
    <xf numFmtId="38" fontId="7" fillId="0" borderId="38" xfId="49" applyFont="1" applyBorder="1" applyAlignment="1" applyProtection="1">
      <alignment vertical="center"/>
      <protection/>
    </xf>
    <xf numFmtId="38" fontId="6" fillId="0" borderId="37" xfId="49" applyFont="1" applyBorder="1" applyAlignment="1" applyProtection="1">
      <alignment vertical="center"/>
      <protection locked="0"/>
    </xf>
    <xf numFmtId="38" fontId="6" fillId="0" borderId="37" xfId="49" applyFont="1" applyBorder="1" applyAlignment="1" applyProtection="1" quotePrefix="1">
      <alignment horizontal="right" vertical="center"/>
      <protection locked="0"/>
    </xf>
    <xf numFmtId="0" fontId="22" fillId="0" borderId="0" xfId="0" applyFont="1" applyAlignment="1">
      <alignment/>
    </xf>
    <xf numFmtId="38" fontId="62" fillId="0" borderId="12" xfId="49" applyFont="1" applyBorder="1" applyAlignment="1" applyProtection="1">
      <alignment vertical="center"/>
      <protection locked="0"/>
    </xf>
    <xf numFmtId="38" fontId="62" fillId="0" borderId="12" xfId="49" applyFont="1" applyFill="1" applyBorder="1" applyAlignment="1" applyProtection="1">
      <alignment vertical="center"/>
      <protection locked="0"/>
    </xf>
    <xf numFmtId="38" fontId="7" fillId="0" borderId="13" xfId="49" applyFont="1" applyFill="1" applyBorder="1" applyAlignment="1" applyProtection="1">
      <alignment vertical="center"/>
      <protection/>
    </xf>
    <xf numFmtId="38" fontId="62" fillId="0" borderId="0" xfId="49" applyFont="1" applyBorder="1" applyAlignment="1" applyProtection="1">
      <alignment vertical="center"/>
      <protection locked="0"/>
    </xf>
    <xf numFmtId="38" fontId="7" fillId="0" borderId="10" xfId="49" applyFont="1" applyBorder="1" applyAlignment="1" applyProtection="1">
      <alignment vertical="center"/>
      <protection/>
    </xf>
    <xf numFmtId="38" fontId="62" fillId="0" borderId="0" xfId="49" applyFont="1" applyBorder="1" applyAlignment="1" applyProtection="1">
      <alignment vertical="center"/>
      <protection/>
    </xf>
    <xf numFmtId="38" fontId="63" fillId="0" borderId="21" xfId="49" applyFont="1" applyBorder="1" applyAlignment="1" applyProtection="1">
      <alignment vertical="center"/>
      <protection/>
    </xf>
    <xf numFmtId="38" fontId="7" fillId="0" borderId="0" xfId="49" applyFont="1" applyBorder="1" applyAlignment="1" applyProtection="1">
      <alignment vertical="center"/>
      <protection/>
    </xf>
    <xf numFmtId="40" fontId="62" fillId="0" borderId="32" xfId="49" applyNumberFormat="1" applyFont="1" applyBorder="1" applyAlignment="1" applyProtection="1">
      <alignment vertical="center"/>
      <protection locked="0"/>
    </xf>
    <xf numFmtId="38" fontId="62" fillId="0" borderId="12" xfId="49" applyFont="1" applyBorder="1" applyAlignment="1" applyProtection="1">
      <alignment vertical="center"/>
      <protection/>
    </xf>
    <xf numFmtId="38" fontId="64" fillId="0" borderId="0" xfId="49" applyFont="1" applyBorder="1" applyAlignment="1" applyProtection="1">
      <alignment vertical="center"/>
      <protection locked="0"/>
    </xf>
    <xf numFmtId="38" fontId="64" fillId="0" borderId="0" xfId="49" applyFont="1" applyBorder="1" applyAlignment="1" applyProtection="1">
      <alignment vertical="center"/>
      <protection/>
    </xf>
    <xf numFmtId="38" fontId="23" fillId="0" borderId="10" xfId="49" applyFont="1" applyBorder="1" applyAlignment="1" applyProtection="1">
      <alignment vertical="center"/>
      <protection/>
    </xf>
    <xf numFmtId="186" fontId="12" fillId="0" borderId="10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center" vertical="top"/>
      <protection/>
    </xf>
    <xf numFmtId="38" fontId="14" fillId="34" borderId="39" xfId="49" applyFont="1" applyFill="1" applyBorder="1" applyAlignment="1" applyProtection="1">
      <alignment horizontal="left" vertical="center"/>
      <protection/>
    </xf>
    <xf numFmtId="38" fontId="14" fillId="34" borderId="40" xfId="49" applyFont="1" applyFill="1" applyBorder="1" applyAlignment="1" applyProtection="1">
      <alignment horizontal="left" vertical="center"/>
      <protection/>
    </xf>
    <xf numFmtId="38" fontId="14" fillId="34" borderId="41" xfId="49" applyFont="1" applyFill="1" applyBorder="1" applyAlignment="1" applyProtection="1">
      <alignment horizontal="left" vertical="center"/>
      <protection/>
    </xf>
    <xf numFmtId="38" fontId="14" fillId="34" borderId="39" xfId="49" applyFont="1" applyFill="1" applyBorder="1" applyAlignment="1" applyProtection="1">
      <alignment horizontal="center" vertical="center"/>
      <protection/>
    </xf>
    <xf numFmtId="38" fontId="14" fillId="34" borderId="40" xfId="49" applyFont="1" applyFill="1" applyBorder="1" applyAlignment="1" applyProtection="1">
      <alignment horizontal="center" vertical="center"/>
      <protection/>
    </xf>
    <xf numFmtId="38" fontId="14" fillId="34" borderId="41" xfId="49" applyFont="1" applyFill="1" applyBorder="1" applyAlignment="1" applyProtection="1">
      <alignment horizontal="center" vertical="center"/>
      <protection/>
    </xf>
    <xf numFmtId="38" fontId="14" fillId="34" borderId="39" xfId="49" applyFont="1" applyFill="1" applyBorder="1" applyAlignment="1" applyProtection="1">
      <alignment horizontal="center" vertical="center" wrapText="1"/>
      <protection/>
    </xf>
    <xf numFmtId="38" fontId="14" fillId="34" borderId="31" xfId="49" applyFont="1" applyFill="1" applyBorder="1" applyAlignment="1" applyProtection="1">
      <alignment horizontal="center" vertical="center"/>
      <protection/>
    </xf>
    <xf numFmtId="38" fontId="14" fillId="34" borderId="32" xfId="49" applyFont="1" applyFill="1" applyBorder="1" applyAlignment="1" applyProtection="1">
      <alignment horizontal="center" vertical="center"/>
      <protection/>
    </xf>
    <xf numFmtId="38" fontId="14" fillId="34" borderId="29" xfId="49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114300</xdr:rowOff>
    </xdr:from>
    <xdr:to>
      <xdr:col>13</xdr:col>
      <xdr:colOff>152400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676650" y="114300"/>
          <a:ext cx="66008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0</xdr:row>
      <xdr:rowOff>28575</xdr:rowOff>
    </xdr:from>
    <xdr:ext cx="6048375" cy="476250"/>
    <xdr:sp>
      <xdr:nvSpPr>
        <xdr:cNvPr id="2" name="Text Box 3"/>
        <xdr:cNvSpPr txBox="1">
          <a:spLocks noChangeArrowheads="1"/>
        </xdr:cNvSpPr>
      </xdr:nvSpPr>
      <xdr:spPr>
        <a:xfrm>
          <a:off x="3743325" y="28575"/>
          <a:ext cx="6048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4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123825</xdr:rowOff>
    </xdr:from>
    <xdr:to>
      <xdr:col>13</xdr:col>
      <xdr:colOff>400050</xdr:colOff>
      <xdr:row>0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3790950" y="123825"/>
          <a:ext cx="67151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38850" cy="476250"/>
    <xdr:sp>
      <xdr:nvSpPr>
        <xdr:cNvPr id="2" name="Text Box 4"/>
        <xdr:cNvSpPr txBox="1">
          <a:spLocks noChangeArrowheads="1"/>
        </xdr:cNvSpPr>
      </xdr:nvSpPr>
      <xdr:spPr>
        <a:xfrm>
          <a:off x="3819525" y="0"/>
          <a:ext cx="6038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4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114300</xdr:rowOff>
    </xdr:from>
    <xdr:to>
      <xdr:col>13</xdr:col>
      <xdr:colOff>276225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867150" y="114300"/>
          <a:ext cx="65341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104775</xdr:colOff>
      <xdr:row>0</xdr:row>
      <xdr:rowOff>0</xdr:rowOff>
    </xdr:from>
    <xdr:ext cx="5943600" cy="476250"/>
    <xdr:sp>
      <xdr:nvSpPr>
        <xdr:cNvPr id="2" name="Text Box 3"/>
        <xdr:cNvSpPr txBox="1">
          <a:spLocks noChangeArrowheads="1"/>
        </xdr:cNvSpPr>
      </xdr:nvSpPr>
      <xdr:spPr>
        <a:xfrm>
          <a:off x="3848100" y="0"/>
          <a:ext cx="5943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4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114300</xdr:rowOff>
    </xdr:from>
    <xdr:to>
      <xdr:col>13</xdr:col>
      <xdr:colOff>381000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790950" y="114300"/>
          <a:ext cx="67151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9525</xdr:rowOff>
    </xdr:from>
    <xdr:ext cx="6019800" cy="476250"/>
    <xdr:sp>
      <xdr:nvSpPr>
        <xdr:cNvPr id="2" name="Text Box 3"/>
        <xdr:cNvSpPr txBox="1">
          <a:spLocks noChangeArrowheads="1"/>
        </xdr:cNvSpPr>
      </xdr:nvSpPr>
      <xdr:spPr>
        <a:xfrm>
          <a:off x="3838575" y="9525"/>
          <a:ext cx="6019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4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114300</xdr:rowOff>
    </xdr:from>
    <xdr:to>
      <xdr:col>13</xdr:col>
      <xdr:colOff>552450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962400" y="114300"/>
          <a:ext cx="67151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228600</xdr:colOff>
      <xdr:row>0</xdr:row>
      <xdr:rowOff>0</xdr:rowOff>
    </xdr:from>
    <xdr:ext cx="6029325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0"/>
          <a:ext cx="6029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4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114300</xdr:rowOff>
    </xdr:from>
    <xdr:to>
      <xdr:col>13</xdr:col>
      <xdr:colOff>466725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933825" y="114300"/>
          <a:ext cx="665797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190500</xdr:colOff>
      <xdr:row>0</xdr:row>
      <xdr:rowOff>0</xdr:rowOff>
    </xdr:from>
    <xdr:ext cx="6019800" cy="476250"/>
    <xdr:sp>
      <xdr:nvSpPr>
        <xdr:cNvPr id="2" name="Text Box 2"/>
        <xdr:cNvSpPr txBox="1">
          <a:spLocks noChangeArrowheads="1"/>
        </xdr:cNvSpPr>
      </xdr:nvSpPr>
      <xdr:spPr>
        <a:xfrm>
          <a:off x="3933825" y="0"/>
          <a:ext cx="6019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4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114300</xdr:rowOff>
    </xdr:from>
    <xdr:to>
      <xdr:col>13</xdr:col>
      <xdr:colOff>638175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810000" y="114300"/>
          <a:ext cx="69532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105525" cy="476250"/>
    <xdr:sp>
      <xdr:nvSpPr>
        <xdr:cNvPr id="2" name="Text Box 3"/>
        <xdr:cNvSpPr txBox="1">
          <a:spLocks noChangeArrowheads="1"/>
        </xdr:cNvSpPr>
      </xdr:nvSpPr>
      <xdr:spPr>
        <a:xfrm>
          <a:off x="3838575" y="0"/>
          <a:ext cx="6105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4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114300</xdr:rowOff>
    </xdr:from>
    <xdr:to>
      <xdr:col>13</xdr:col>
      <xdr:colOff>285750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648075" y="114300"/>
          <a:ext cx="67627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685800</xdr:colOff>
      <xdr:row>0</xdr:row>
      <xdr:rowOff>0</xdr:rowOff>
    </xdr:from>
    <xdr:ext cx="6019800" cy="476250"/>
    <xdr:sp>
      <xdr:nvSpPr>
        <xdr:cNvPr id="2" name="Text Box 3"/>
        <xdr:cNvSpPr txBox="1">
          <a:spLocks noChangeArrowheads="1"/>
        </xdr:cNvSpPr>
      </xdr:nvSpPr>
      <xdr:spPr>
        <a:xfrm>
          <a:off x="3648075" y="0"/>
          <a:ext cx="6019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4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114300</xdr:rowOff>
    </xdr:from>
    <xdr:to>
      <xdr:col>13</xdr:col>
      <xdr:colOff>257175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600450" y="114300"/>
          <a:ext cx="678180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0</xdr:row>
      <xdr:rowOff>9525</xdr:rowOff>
    </xdr:from>
    <xdr:ext cx="6191250" cy="466725"/>
    <xdr:sp>
      <xdr:nvSpPr>
        <xdr:cNvPr id="2" name="Text Box 2"/>
        <xdr:cNvSpPr txBox="1">
          <a:spLocks noChangeArrowheads="1"/>
        </xdr:cNvSpPr>
      </xdr:nvSpPr>
      <xdr:spPr>
        <a:xfrm>
          <a:off x="3590925" y="9525"/>
          <a:ext cx="6191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4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114300</xdr:rowOff>
    </xdr:from>
    <xdr:to>
      <xdr:col>13</xdr:col>
      <xdr:colOff>238125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581400" y="114300"/>
          <a:ext cx="678180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638175</xdr:colOff>
      <xdr:row>0</xdr:row>
      <xdr:rowOff>0</xdr:rowOff>
    </xdr:from>
    <xdr:ext cx="6019800" cy="476250"/>
    <xdr:sp>
      <xdr:nvSpPr>
        <xdr:cNvPr id="2" name="Text Box 3"/>
        <xdr:cNvSpPr txBox="1">
          <a:spLocks noChangeArrowheads="1"/>
        </xdr:cNvSpPr>
      </xdr:nvSpPr>
      <xdr:spPr>
        <a:xfrm>
          <a:off x="3600450" y="0"/>
          <a:ext cx="6019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4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showZeros="0" tabSelected="1" zoomScale="70" zoomScaleNormal="70" zoomScaleSheetLayoutView="70" zoomScalePageLayoutView="0" workbookViewId="0" topLeftCell="A1">
      <pane xSplit="3" ySplit="3" topLeftCell="D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J49" sqref="J49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421875" style="0" customWidth="1"/>
  </cols>
  <sheetData>
    <row r="1" spans="1:18" ht="27.75" customHeight="1">
      <c r="A1" s="46" t="s">
        <v>8</v>
      </c>
      <c r="B1" s="84" t="s">
        <v>51</v>
      </c>
      <c r="C1" s="48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48"/>
      <c r="R1" s="49"/>
    </row>
    <row r="2" spans="1:18" ht="23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10">
        <v>41711</v>
      </c>
      <c r="R2" s="110"/>
    </row>
    <row r="3" spans="1:19" ht="25.5" customHeight="1" thickBot="1">
      <c r="A3" s="51"/>
      <c r="B3" s="52"/>
      <c r="C3" s="52"/>
      <c r="D3" s="63" t="s">
        <v>28</v>
      </c>
      <c r="E3" s="64" t="s">
        <v>29</v>
      </c>
      <c r="F3" s="65" t="s">
        <v>30</v>
      </c>
      <c r="G3" s="65" t="s">
        <v>31</v>
      </c>
      <c r="H3" s="65" t="s">
        <v>32</v>
      </c>
      <c r="I3" s="66" t="s">
        <v>33</v>
      </c>
      <c r="J3" s="67" t="s">
        <v>14</v>
      </c>
      <c r="K3" s="66" t="s">
        <v>34</v>
      </c>
      <c r="L3" s="65" t="s">
        <v>35</v>
      </c>
      <c r="M3" s="65" t="s">
        <v>36</v>
      </c>
      <c r="N3" s="65" t="s">
        <v>37</v>
      </c>
      <c r="O3" s="65" t="s">
        <v>38</v>
      </c>
      <c r="P3" s="66" t="s">
        <v>39</v>
      </c>
      <c r="Q3" s="67" t="s">
        <v>15</v>
      </c>
      <c r="R3" s="68" t="s">
        <v>16</v>
      </c>
      <c r="S3" s="2"/>
    </row>
    <row r="4" spans="1:19" ht="13.5" customHeight="1">
      <c r="A4" s="112" t="s">
        <v>17</v>
      </c>
      <c r="B4" s="53" t="s">
        <v>9</v>
      </c>
      <c r="C4" s="53" t="s">
        <v>1</v>
      </c>
      <c r="D4" s="18">
        <f>'P合計'!D4+'B合計'!D4+'液化石油ガス'!D4</f>
        <v>101503</v>
      </c>
      <c r="E4" s="14">
        <f>'P合計'!E4+'B合計'!E4+'液化石油ガス'!E4</f>
        <v>213103</v>
      </c>
      <c r="F4" s="14">
        <f>'P合計'!F4+'B合計'!F4+'液化石油ガス'!F4</f>
        <v>202325</v>
      </c>
      <c r="G4" s="14">
        <f>'P合計'!G4+'B合計'!G4+'液化石油ガス'!G4</f>
        <v>74880</v>
      </c>
      <c r="H4" s="14">
        <f>'P合計'!H4+'B合計'!H4+'液化石油ガス'!H4</f>
        <v>220151</v>
      </c>
      <c r="I4" s="23">
        <f>'P合計'!I4+'B合計'!I4+'液化石油ガス'!I4</f>
        <v>122289</v>
      </c>
      <c r="J4" s="31">
        <f>SUM(D4:I4)</f>
        <v>934251</v>
      </c>
      <c r="K4" s="27">
        <f>'P合計'!K4+'B合計'!K4+'液化石油ガス'!K4</f>
        <v>115013</v>
      </c>
      <c r="L4" s="14">
        <f>'P合計'!L4+'B合計'!L4+'液化石油ガス'!L4</f>
        <v>228874</v>
      </c>
      <c r="M4" s="14">
        <f>'P合計'!M4+'B合計'!M4+'液化石油ガス'!M4</f>
        <v>184881</v>
      </c>
      <c r="N4" s="14">
        <f>'P合計'!N4+'B合計'!N4+'液化石油ガス'!N4</f>
        <v>191039</v>
      </c>
      <c r="O4" s="14">
        <f>'P合計'!O4+'B合計'!O4+'液化石油ガス'!O4</f>
        <v>119254</v>
      </c>
      <c r="P4" s="23">
        <f>'P合計'!P4+'B合計'!P4+'液化石油ガス'!P4</f>
        <v>185066</v>
      </c>
      <c r="Q4" s="31">
        <f>'P合計'!Q4+'B合計'!Q4+'液化石油ガス'!Q4</f>
        <v>1024127</v>
      </c>
      <c r="R4" s="27">
        <f>'P合計'!R4+'B合計'!R4+'液化石油ガス'!R4</f>
        <v>1958378</v>
      </c>
      <c r="S4" s="2"/>
    </row>
    <row r="5" spans="1:19" ht="13.5" customHeight="1">
      <c r="A5" s="113"/>
      <c r="B5" s="53" t="s">
        <v>10</v>
      </c>
      <c r="C5" s="53" t="s">
        <v>2</v>
      </c>
      <c r="D5" s="19">
        <f>'P合計'!D5+'B合計'!D5+'液化石油ガス'!D5</f>
        <v>10289959</v>
      </c>
      <c r="E5" s="14">
        <f>'P合計'!E5+'B合計'!E5+'液化石油ガス'!E5</f>
        <v>17611886</v>
      </c>
      <c r="F5" s="14">
        <f>'P合計'!F5+'B合計'!F5+'液化石油ガス'!F5</f>
        <v>12862562</v>
      </c>
      <c r="G5" s="14">
        <f>'P合計'!G5+'B合計'!G5+'液化石油ガス'!G5</f>
        <v>4399859</v>
      </c>
      <c r="H5" s="14">
        <f>'P合計'!H5+'B合計'!H5+'液化石油ガス'!H5</f>
        <v>13087689</v>
      </c>
      <c r="I5" s="23">
        <f>'P合計'!I5+'B合計'!I5+'液化石油ガス'!I5</f>
        <v>8885545</v>
      </c>
      <c r="J5" s="31">
        <f>SUM(D5:I5)</f>
        <v>67137500</v>
      </c>
      <c r="K5" s="27">
        <f>'P合計'!K5+'B合計'!K5+'液化石油ガス'!K5</f>
        <v>9587412</v>
      </c>
      <c r="L5" s="14">
        <f>'P合計'!L5+'B合計'!L5+'液化石油ガス'!L5</f>
        <v>19666263</v>
      </c>
      <c r="M5" s="14">
        <f>'P合計'!M5+'B合計'!M5+'液化石油ガス'!M5</f>
        <v>16394196</v>
      </c>
      <c r="N5" s="14">
        <f>'P合計'!N5+'B合計'!N5+'液化石油ガス'!N5</f>
        <v>17023928</v>
      </c>
      <c r="O5" s="14">
        <f>'P合計'!O5+'B合計'!O5+'液化石油ガス'!O5</f>
        <v>10941364</v>
      </c>
      <c r="P5" s="23">
        <f>'P合計'!P5+'B合計'!P5+'液化石油ガス'!P5</f>
        <v>16912730</v>
      </c>
      <c r="Q5" s="31">
        <f>'P合計'!Q5+'B合計'!Q5+'液化石油ガス'!Q5</f>
        <v>90525893</v>
      </c>
      <c r="R5" s="27">
        <f>'P合計'!R5+'B合計'!R5+'液化石油ガス'!R5</f>
        <v>157663393</v>
      </c>
      <c r="S5" s="2"/>
    </row>
    <row r="6" spans="1:19" ht="13.5" customHeight="1" thickBot="1">
      <c r="A6" s="114"/>
      <c r="B6" s="54" t="s">
        <v>18</v>
      </c>
      <c r="C6" s="55" t="s">
        <v>3</v>
      </c>
      <c r="D6" s="20">
        <f>IF(OR(D4=0,D5=0)," ",(D5/D4)*1000)</f>
        <v>101375.9100716235</v>
      </c>
      <c r="E6" s="15">
        <f aca="true" t="shared" si="0" ref="E6:R6">IF(OR(E4=0,E5=0)," ",(E5/E4)*1000)</f>
        <v>82644.94634050202</v>
      </c>
      <c r="F6" s="15">
        <f t="shared" si="0"/>
        <v>63573.76498208328</v>
      </c>
      <c r="G6" s="15">
        <f t="shared" si="0"/>
        <v>58758.80074786325</v>
      </c>
      <c r="H6" s="15">
        <f t="shared" si="0"/>
        <v>59448.692034103864</v>
      </c>
      <c r="I6" s="24">
        <f t="shared" si="0"/>
        <v>72660.21473722084</v>
      </c>
      <c r="J6" s="32">
        <f t="shared" si="0"/>
        <v>71862.37959606145</v>
      </c>
      <c r="K6" s="28">
        <f t="shared" si="0"/>
        <v>83359.3767661047</v>
      </c>
      <c r="L6" s="15">
        <f t="shared" si="0"/>
        <v>85926.15587615893</v>
      </c>
      <c r="M6" s="15">
        <f t="shared" si="0"/>
        <v>88674.314829539</v>
      </c>
      <c r="N6" s="15">
        <f t="shared" si="0"/>
        <v>89112.31738022079</v>
      </c>
      <c r="O6" s="15">
        <f t="shared" si="0"/>
        <v>91748.40256930585</v>
      </c>
      <c r="P6" s="24">
        <f t="shared" si="0"/>
        <v>91387.55903299364</v>
      </c>
      <c r="Q6" s="32">
        <f t="shared" si="0"/>
        <v>88393.2295506319</v>
      </c>
      <c r="R6" s="28">
        <f t="shared" si="0"/>
        <v>80507.1303905579</v>
      </c>
      <c r="S6" s="2"/>
    </row>
    <row r="7" spans="1:19" ht="13.5" customHeight="1">
      <c r="A7" s="112" t="s">
        <v>55</v>
      </c>
      <c r="B7" s="53" t="s">
        <v>9</v>
      </c>
      <c r="C7" s="53" t="s">
        <v>1</v>
      </c>
      <c r="D7" s="19">
        <f>'P合計'!D7+'B合計'!D7+'液化石油ガス'!D7</f>
        <v>0</v>
      </c>
      <c r="E7" s="14">
        <f>'P合計'!E7+'B合計'!E7+'液化石油ガス'!E7</f>
        <v>0</v>
      </c>
      <c r="F7" s="14">
        <f>'P合計'!F7+'B合計'!F7+'液化石油ガス'!F7</f>
        <v>0</v>
      </c>
      <c r="G7" s="14">
        <f>'P合計'!G7+'B合計'!G7+'液化石油ガス'!G7</f>
        <v>0</v>
      </c>
      <c r="H7" s="14">
        <f>'P合計'!H7+'B合計'!H7+'液化石油ガス'!H7</f>
        <v>0</v>
      </c>
      <c r="I7" s="23">
        <f>'P合計'!I7+'B合計'!I7+'液化石油ガス'!I7</f>
        <v>0</v>
      </c>
      <c r="J7" s="31">
        <f>SUM(D7:I7)</f>
        <v>0</v>
      </c>
      <c r="K7" s="27">
        <f>'P合計'!K7+'B合計'!K7+'液化石油ガス'!K7</f>
        <v>0</v>
      </c>
      <c r="L7" s="14">
        <f>'P合計'!L7+'B合計'!L7+'液化石油ガス'!L7</f>
        <v>0</v>
      </c>
      <c r="M7" s="14">
        <f>'P合計'!M7+'B合計'!M7+'液化石油ガス'!M7</f>
        <v>0</v>
      </c>
      <c r="N7" s="14">
        <f>'P合計'!N7+'B合計'!N7+'液化石油ガス'!N7</f>
        <v>0</v>
      </c>
      <c r="O7" s="14">
        <f>'P合計'!O7+'B合計'!O7+'液化石油ガス'!O7</f>
        <v>0</v>
      </c>
      <c r="P7" s="23">
        <f>'P合計'!P7+'B合計'!P7+'液化石油ガス'!P7</f>
        <v>0</v>
      </c>
      <c r="Q7" s="31">
        <f>'P合計'!Q7+'B合計'!Q7+'液化石油ガス'!Q7</f>
        <v>0</v>
      </c>
      <c r="R7" s="27">
        <f>'P合計'!R7+'B合計'!R7+'液化石油ガス'!R7</f>
        <v>0</v>
      </c>
      <c r="S7" s="2"/>
    </row>
    <row r="8" spans="1:19" ht="13.5" customHeight="1">
      <c r="A8" s="113"/>
      <c r="B8" s="53" t="s">
        <v>10</v>
      </c>
      <c r="C8" s="53" t="s">
        <v>2</v>
      </c>
      <c r="D8" s="19">
        <f>'P合計'!D8+'B合計'!D8+'液化石油ガス'!D8</f>
        <v>0</v>
      </c>
      <c r="E8" s="14">
        <f>'P合計'!E8+'B合計'!E8+'液化石油ガス'!E8</f>
        <v>0</v>
      </c>
      <c r="F8" s="14">
        <f>'P合計'!F8+'B合計'!F8+'液化石油ガス'!F8</f>
        <v>0</v>
      </c>
      <c r="G8" s="14">
        <f>'P合計'!G8+'B合計'!G8+'液化石油ガス'!G8</f>
        <v>0</v>
      </c>
      <c r="H8" s="14">
        <f>'P合計'!H8+'B合計'!H8+'液化石油ガス'!H8</f>
        <v>0</v>
      </c>
      <c r="I8" s="23">
        <f>'P合計'!I8+'B合計'!I8+'液化石油ガス'!I8</f>
        <v>0</v>
      </c>
      <c r="J8" s="31">
        <f>SUM(D8:I8)</f>
        <v>0</v>
      </c>
      <c r="K8" s="27">
        <f>'P合計'!K8+'B合計'!K8+'液化石油ガス'!K8</f>
        <v>0</v>
      </c>
      <c r="L8" s="14">
        <f>'P合計'!L8+'B合計'!L8+'液化石油ガス'!L8</f>
        <v>0</v>
      </c>
      <c r="M8" s="14">
        <f>'P合計'!M8+'B合計'!M8+'液化石油ガス'!M8</f>
        <v>0</v>
      </c>
      <c r="N8" s="14">
        <f>'P合計'!N8+'B合計'!N8+'液化石油ガス'!N8</f>
        <v>0</v>
      </c>
      <c r="O8" s="14">
        <f>'P合計'!O8+'B合計'!O8+'液化石油ガス'!O8</f>
        <v>0</v>
      </c>
      <c r="P8" s="23">
        <f>'P合計'!P8+'B合計'!P8+'液化石油ガス'!P8</f>
        <v>0</v>
      </c>
      <c r="Q8" s="31">
        <f>'P合計'!Q8+'B合計'!Q8+'液化石油ガス'!Q8</f>
        <v>0</v>
      </c>
      <c r="R8" s="27">
        <f>'P合計'!R8+'B合計'!R8+'液化石油ガス'!R8</f>
        <v>0</v>
      </c>
      <c r="S8" s="2"/>
    </row>
    <row r="9" spans="1:19" ht="13.5" customHeight="1" thickBot="1">
      <c r="A9" s="114"/>
      <c r="B9" s="54" t="s">
        <v>18</v>
      </c>
      <c r="C9" s="55" t="s">
        <v>3</v>
      </c>
      <c r="D9" s="20" t="str">
        <f>IF(OR(D7=0,D8=0)," ",(D8/D7)*1000)</f>
        <v> </v>
      </c>
      <c r="E9" s="15" t="str">
        <f aca="true" t="shared" si="1" ref="E9:R9">IF(OR(E7=0,E8=0)," ",(E8/E7)*1000)</f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2"/>
    </row>
    <row r="10" spans="1:19" ht="13.5" customHeight="1">
      <c r="A10" s="112" t="s">
        <v>19</v>
      </c>
      <c r="B10" s="53" t="s">
        <v>9</v>
      </c>
      <c r="C10" s="53" t="s">
        <v>1</v>
      </c>
      <c r="D10" s="19">
        <f>'P合計'!D10+'B合計'!D10+'液化石油ガス'!D10</f>
        <v>172570</v>
      </c>
      <c r="E10" s="14">
        <f>'P合計'!E10+'B合計'!E10+'液化石油ガス'!E10</f>
        <v>87675</v>
      </c>
      <c r="F10" s="14">
        <f>'P合計'!F10+'B合計'!F10+'液化石油ガス'!F10</f>
        <v>223613</v>
      </c>
      <c r="G10" s="14">
        <f>'P合計'!G10+'B合計'!G10+'液化石油ガス'!G10</f>
        <v>129404</v>
      </c>
      <c r="H10" s="14">
        <f>'P合計'!H10+'B合計'!H10+'液化石油ガス'!H10</f>
        <v>203664</v>
      </c>
      <c r="I10" s="23">
        <f>'P合計'!I10+'B合計'!I10+'液化石油ガス'!I10</f>
        <v>214311</v>
      </c>
      <c r="J10" s="31">
        <f>SUM(D10:I10)</f>
        <v>1031237</v>
      </c>
      <c r="K10" s="27">
        <f>'P合計'!K10+'B合計'!K10+'液化石油ガス'!K10</f>
        <v>85658</v>
      </c>
      <c r="L10" s="14">
        <f>'P合計'!L10+'B合計'!L10+'液化石油ガス'!L10</f>
        <v>121536</v>
      </c>
      <c r="M10" s="14">
        <f>'P合計'!M10+'B合計'!M10+'液化石油ガス'!M10</f>
        <v>137873</v>
      </c>
      <c r="N10" s="14">
        <f>'P合計'!N10+'B合計'!N10+'液化石油ガス'!N10</f>
        <v>190446</v>
      </c>
      <c r="O10" s="14">
        <f>'P合計'!O10+'B合計'!O10+'液化石油ガス'!O10</f>
        <v>149684</v>
      </c>
      <c r="P10" s="23">
        <f>'P合計'!P10+'B合計'!P10+'液化石油ガス'!P10</f>
        <v>144451</v>
      </c>
      <c r="Q10" s="31">
        <f>'P合計'!Q10+'B合計'!Q10+'液化石油ガス'!Q10</f>
        <v>829648</v>
      </c>
      <c r="R10" s="27">
        <f>'P合計'!R10+'B合計'!R10+'液化石油ガス'!R10</f>
        <v>1860885</v>
      </c>
      <c r="S10" s="2"/>
    </row>
    <row r="11" spans="1:19" ht="13.5" customHeight="1">
      <c r="A11" s="113"/>
      <c r="B11" s="53" t="s">
        <v>10</v>
      </c>
      <c r="C11" s="53" t="s">
        <v>2</v>
      </c>
      <c r="D11" s="21">
        <f>'P合計'!D11+'B合計'!D11+'液化石油ガス'!D11</f>
        <v>16917594</v>
      </c>
      <c r="E11" s="16">
        <f>'P合計'!E11+'B合計'!E11+'液化石油ガス'!E11</f>
        <v>6967212</v>
      </c>
      <c r="F11" s="16">
        <f>'P合計'!F11+'B合計'!F11+'液化石油ガス'!F11</f>
        <v>14129805</v>
      </c>
      <c r="G11" s="16">
        <f>'P合計'!G11+'B合計'!G11+'液化石油ガス'!G11</f>
        <v>7587089</v>
      </c>
      <c r="H11" s="16">
        <f>'P合計'!H11+'B合計'!H11+'液化石油ガス'!H11</f>
        <v>12553655</v>
      </c>
      <c r="I11" s="25">
        <f>'P合計'!I11+'B合計'!I11+'液化石油ガス'!I11</f>
        <v>15044232</v>
      </c>
      <c r="J11" s="31">
        <f>SUM(D11:I11)</f>
        <v>73199587</v>
      </c>
      <c r="K11" s="29">
        <f>'P合計'!K11+'B合計'!K11+'液化石油ガス'!K11</f>
        <v>6792764</v>
      </c>
      <c r="L11" s="16">
        <f>'P合計'!L11+'B合計'!L11+'液化石油ガス'!L11</f>
        <v>10460822</v>
      </c>
      <c r="M11" s="16">
        <f>'P合計'!M11+'B合計'!M11+'液化石油ガス'!M11</f>
        <v>12300255</v>
      </c>
      <c r="N11" s="16">
        <f>'P合計'!N11+'B合計'!N11+'液化石油ガス'!N11</f>
        <v>17574996</v>
      </c>
      <c r="O11" s="16">
        <f>'P合計'!O11+'B合計'!O11+'液化石油ガス'!O11</f>
        <v>13298277</v>
      </c>
      <c r="P11" s="25">
        <f>'P合計'!P11+'B合計'!P11+'液化石油ガス'!P11</f>
        <v>12983911</v>
      </c>
      <c r="Q11" s="33">
        <f>'P合計'!Q11+'B合計'!Q11+'液化石油ガス'!Q11</f>
        <v>73411025</v>
      </c>
      <c r="R11" s="29">
        <f>'P合計'!R11+'B合計'!R11+'液化石油ガス'!R11</f>
        <v>146610612</v>
      </c>
      <c r="S11" s="2"/>
    </row>
    <row r="12" spans="1:19" ht="13.5" customHeight="1" thickBot="1">
      <c r="A12" s="114"/>
      <c r="B12" s="54" t="s">
        <v>18</v>
      </c>
      <c r="C12" s="55" t="s">
        <v>3</v>
      </c>
      <c r="D12" s="20">
        <f>IF(OR(D10=0,D11=0)," ",(D11/D10)*1000)</f>
        <v>98033.2270962508</v>
      </c>
      <c r="E12" s="15">
        <f aca="true" t="shared" si="2" ref="E12:R12">IF(OR(E10=0,E11=0)," ",(E11/E10)*1000)</f>
        <v>79466.34730538922</v>
      </c>
      <c r="F12" s="15">
        <f t="shared" si="2"/>
        <v>63188.65629458037</v>
      </c>
      <c r="G12" s="15">
        <f t="shared" si="2"/>
        <v>58631.02377051714</v>
      </c>
      <c r="H12" s="15">
        <f t="shared" si="2"/>
        <v>61639.047647105035</v>
      </c>
      <c r="I12" s="24">
        <f t="shared" si="2"/>
        <v>70198.1326203508</v>
      </c>
      <c r="J12" s="32">
        <f t="shared" si="2"/>
        <v>70982.31250430309</v>
      </c>
      <c r="K12" s="28">
        <f t="shared" si="2"/>
        <v>79300.98764855589</v>
      </c>
      <c r="L12" s="15">
        <f t="shared" si="2"/>
        <v>86071.79765666141</v>
      </c>
      <c r="M12" s="15">
        <f t="shared" si="2"/>
        <v>89214.38570278444</v>
      </c>
      <c r="N12" s="15">
        <f t="shared" si="2"/>
        <v>92283.35591191203</v>
      </c>
      <c r="O12" s="15">
        <f t="shared" si="2"/>
        <v>88842.34119879213</v>
      </c>
      <c r="P12" s="24">
        <f t="shared" si="2"/>
        <v>89884.53524032372</v>
      </c>
      <c r="Q12" s="32">
        <f t="shared" si="2"/>
        <v>88484.5440475961</v>
      </c>
      <c r="R12" s="28">
        <f t="shared" si="2"/>
        <v>78785.42306483207</v>
      </c>
      <c r="S12" s="2"/>
    </row>
    <row r="13" spans="1:19" ht="13.5" customHeight="1">
      <c r="A13" s="112" t="s">
        <v>42</v>
      </c>
      <c r="B13" s="53" t="s">
        <v>9</v>
      </c>
      <c r="C13" s="53" t="s">
        <v>1</v>
      </c>
      <c r="D13" s="19">
        <f>'P合計'!D13+'B合計'!D13+'液化石油ガス'!D13</f>
        <v>282027</v>
      </c>
      <c r="E13" s="14">
        <f>'P合計'!E13+'B合計'!E13+'液化石油ガス'!E13</f>
        <v>334655</v>
      </c>
      <c r="F13" s="14">
        <f>'P合計'!F13+'B合計'!F13+'液化石油ガス'!F13</f>
        <v>241677</v>
      </c>
      <c r="G13" s="14">
        <f>'P合計'!G13+'B合計'!G13+'液化石油ガス'!G13</f>
        <v>326166</v>
      </c>
      <c r="H13" s="14">
        <f>'P合計'!H13+'B合計'!H13+'液化石油ガス'!H13</f>
        <v>222435</v>
      </c>
      <c r="I13" s="23">
        <f>'P合計'!I13+'B合計'!I13+'液化石油ガス'!I13</f>
        <v>442214</v>
      </c>
      <c r="J13" s="31">
        <f>SUM(D13:I13)</f>
        <v>1849174</v>
      </c>
      <c r="K13" s="27">
        <f>'P合計'!K13+'B合計'!K13+'液化石油ガス'!K13</f>
        <v>271886</v>
      </c>
      <c r="L13" s="14">
        <f>'P合計'!L13+'B合計'!L13+'液化石油ガス'!L13</f>
        <v>362724</v>
      </c>
      <c r="M13" s="14">
        <f>'P合計'!M13+'B合計'!M13+'液化石油ガス'!M13</f>
        <v>373205</v>
      </c>
      <c r="N13" s="14">
        <f>'P合計'!N13+'B合計'!N13+'液化石油ガス'!N13</f>
        <v>375255</v>
      </c>
      <c r="O13" s="14">
        <f>'P合計'!O13+'B合計'!O13+'液化石油ガス'!O13</f>
        <v>393166</v>
      </c>
      <c r="P13" s="23">
        <f>'P合計'!P13+'B合計'!P13+'液化石油ガス'!P13</f>
        <v>373247</v>
      </c>
      <c r="Q13" s="31">
        <f>'P合計'!Q13+'B合計'!Q13+'液化石油ガス'!Q13</f>
        <v>2149483</v>
      </c>
      <c r="R13" s="27">
        <f>'P合計'!R13+'B合計'!R13+'液化石油ガス'!R13</f>
        <v>3998657</v>
      </c>
      <c r="S13" s="2"/>
    </row>
    <row r="14" spans="1:19" ht="13.5" customHeight="1">
      <c r="A14" s="113"/>
      <c r="B14" s="53" t="s">
        <v>10</v>
      </c>
      <c r="C14" s="53" t="s">
        <v>2</v>
      </c>
      <c r="D14" s="21">
        <f>'P合計'!D14+'B合計'!D14+'液化石油ガス'!D14</f>
        <v>26389074</v>
      </c>
      <c r="E14" s="16">
        <f>'P合計'!E14+'B合計'!E14+'液化石油ガス'!E14</f>
        <v>24926103</v>
      </c>
      <c r="F14" s="16">
        <f>'P合計'!F14+'B合計'!F14+'液化石油ガス'!F14</f>
        <v>15894915</v>
      </c>
      <c r="G14" s="16">
        <f>'P合計'!G14+'B合計'!G14+'液化石油ガス'!G14</f>
        <v>18585811</v>
      </c>
      <c r="H14" s="16">
        <f>'P合計'!H14+'B合計'!H14+'液化石油ガス'!H14</f>
        <v>12622824</v>
      </c>
      <c r="I14" s="25">
        <f>'P合計'!I14+'B合計'!I14+'液化石油ガス'!I14</f>
        <v>32081131</v>
      </c>
      <c r="J14" s="31">
        <f>SUM(D14:I14)</f>
        <v>130499858</v>
      </c>
      <c r="K14" s="29">
        <f>'P合計'!K14+'B合計'!K14+'液化石油ガス'!K14</f>
        <v>22148527</v>
      </c>
      <c r="L14" s="16">
        <f>'P合計'!L14+'B合計'!L14+'液化石油ガス'!L14</f>
        <v>30911397</v>
      </c>
      <c r="M14" s="16">
        <f>'P合計'!M14+'B合計'!M14+'液化石油ガス'!M14</f>
        <v>33059658</v>
      </c>
      <c r="N14" s="16">
        <f>'P合計'!N14+'B合計'!N14+'液化石油ガス'!N14</f>
        <v>33476488</v>
      </c>
      <c r="O14" s="16">
        <f>'P合計'!O14+'B合計'!O14+'液化石油ガス'!O14</f>
        <v>35600003</v>
      </c>
      <c r="P14" s="25">
        <f>'P合計'!P14+'B合計'!P14+'液化石油ガス'!P14</f>
        <v>33148919</v>
      </c>
      <c r="Q14" s="33">
        <f>'P合計'!Q14+'B合計'!Q14+'液化石油ガス'!Q14</f>
        <v>188344992</v>
      </c>
      <c r="R14" s="29">
        <f>'P合計'!R14+'B合計'!R14+'液化石油ガス'!R14</f>
        <v>318844850</v>
      </c>
      <c r="S14" s="2"/>
    </row>
    <row r="15" spans="1:19" ht="13.5" customHeight="1" thickBot="1">
      <c r="A15" s="114"/>
      <c r="B15" s="54" t="s">
        <v>18</v>
      </c>
      <c r="C15" s="55" t="s">
        <v>3</v>
      </c>
      <c r="D15" s="20">
        <f>IF(OR(D13=0,D14=0)," ",(D14/D13)*1000)</f>
        <v>93569.31783127147</v>
      </c>
      <c r="E15" s="15">
        <f aca="true" t="shared" si="3" ref="E15:R15">IF(OR(E13=0,E14=0)," ",(E14/E13)*1000)</f>
        <v>74482.98396856464</v>
      </c>
      <c r="F15" s="15">
        <f t="shared" si="3"/>
        <v>65769.24986655742</v>
      </c>
      <c r="G15" s="15">
        <f t="shared" si="3"/>
        <v>56982.67446637602</v>
      </c>
      <c r="H15" s="15">
        <f t="shared" si="3"/>
        <v>56748.37143435161</v>
      </c>
      <c r="I15" s="24">
        <f t="shared" si="3"/>
        <v>72546.6199622807</v>
      </c>
      <c r="J15" s="32">
        <f t="shared" si="3"/>
        <v>70571.97321614949</v>
      </c>
      <c r="K15" s="28">
        <f t="shared" si="3"/>
        <v>81462.55048071619</v>
      </c>
      <c r="L15" s="15">
        <f t="shared" si="3"/>
        <v>85220.1591292553</v>
      </c>
      <c r="M15" s="15">
        <f t="shared" si="3"/>
        <v>88583.10579976153</v>
      </c>
      <c r="N15" s="15">
        <f t="shared" si="3"/>
        <v>89209.97188578433</v>
      </c>
      <c r="O15" s="15">
        <f t="shared" si="3"/>
        <v>90547.00304705901</v>
      </c>
      <c r="P15" s="24">
        <f t="shared" si="3"/>
        <v>88812.28516237237</v>
      </c>
      <c r="Q15" s="32">
        <f t="shared" si="3"/>
        <v>87623.3922296664</v>
      </c>
      <c r="R15" s="28">
        <f t="shared" si="3"/>
        <v>79737.98452830537</v>
      </c>
      <c r="S15" s="2"/>
    </row>
    <row r="16" spans="1:19" ht="13.5" customHeight="1">
      <c r="A16" s="112" t="s">
        <v>25</v>
      </c>
      <c r="B16" s="53" t="s">
        <v>9</v>
      </c>
      <c r="C16" s="53" t="s">
        <v>1</v>
      </c>
      <c r="D16" s="19">
        <f>'P合計'!D16+'B合計'!D16+'液化石油ガス'!D16</f>
        <v>310563</v>
      </c>
      <c r="E16" s="14">
        <f>'P合計'!E16+'B合計'!E16+'液化石油ガス'!E16</f>
        <v>227355</v>
      </c>
      <c r="F16" s="14">
        <f>'P合計'!F16+'B合計'!F16+'液化石油ガス'!F16</f>
        <v>235084</v>
      </c>
      <c r="G16" s="14">
        <f>'P合計'!G16+'B合計'!G16+'液化石油ガス'!G16</f>
        <v>257665</v>
      </c>
      <c r="H16" s="14">
        <f>'P合計'!H16+'B合計'!H16+'液化石油ガス'!H16</f>
        <v>339558</v>
      </c>
      <c r="I16" s="23">
        <f>'P合計'!I16+'B合計'!I16+'液化石油ガス'!I16</f>
        <v>321990</v>
      </c>
      <c r="J16" s="31">
        <f>SUM(D16:I16)</f>
        <v>1692215</v>
      </c>
      <c r="K16" s="27">
        <f>'P合計'!K16+'B合計'!K16+'液化石油ガス'!K16</f>
        <v>191181</v>
      </c>
      <c r="L16" s="14">
        <f>'P合計'!L16+'B合計'!L16+'液化石油ガス'!L16</f>
        <v>193385</v>
      </c>
      <c r="M16" s="14">
        <f>'P合計'!M16+'B合計'!M16+'液化石油ガス'!M16</f>
        <v>281437</v>
      </c>
      <c r="N16" s="14">
        <f>'P合計'!N16+'B合計'!N16+'液化石油ガス'!N16</f>
        <v>336277</v>
      </c>
      <c r="O16" s="14">
        <f>'P合計'!O16+'B合計'!O16+'液化石油ガス'!O16</f>
        <v>265537</v>
      </c>
      <c r="P16" s="23">
        <f>'P合計'!P16+'B合計'!P16+'液化石油ガス'!P16</f>
        <v>243213</v>
      </c>
      <c r="Q16" s="31">
        <f>'P合計'!Q16+'B合計'!Q16+'液化石油ガス'!Q16</f>
        <v>1511030</v>
      </c>
      <c r="R16" s="27">
        <f>'P合計'!R16+'B合計'!R16+'液化石油ガス'!R16</f>
        <v>3203245</v>
      </c>
      <c r="S16" s="2"/>
    </row>
    <row r="17" spans="1:19" ht="13.5" customHeight="1">
      <c r="A17" s="113"/>
      <c r="B17" s="53" t="s">
        <v>10</v>
      </c>
      <c r="C17" s="53" t="s">
        <v>2</v>
      </c>
      <c r="D17" s="19">
        <f>'P合計'!D17+'B合計'!D17+'液化石油ガス'!D17</f>
        <v>31106592</v>
      </c>
      <c r="E17" s="14">
        <f>'P合計'!E17+'B合計'!E17+'液化石油ガス'!E17</f>
        <v>17764363</v>
      </c>
      <c r="F17" s="14">
        <f>'P合計'!F17+'B合計'!F17+'液化石油ガス'!F17</f>
        <v>17324160</v>
      </c>
      <c r="G17" s="14">
        <f>'P合計'!G17+'B合計'!G17+'液化石油ガス'!G17</f>
        <v>14120534</v>
      </c>
      <c r="H17" s="14">
        <f>'P合計'!H17+'B合計'!H17+'液化石油ガス'!H17</f>
        <v>19746446</v>
      </c>
      <c r="I17" s="23">
        <f>'P合計'!I17+'B合計'!I17+'液化石油ガス'!I17</f>
        <v>23421996</v>
      </c>
      <c r="J17" s="31">
        <f>SUM(D17:I17)</f>
        <v>123484091</v>
      </c>
      <c r="K17" s="27">
        <f>'P合計'!K17+'B合計'!K17+'液化石油ガス'!K17</f>
        <v>15839712</v>
      </c>
      <c r="L17" s="14">
        <f>'P合計'!L17+'B合計'!L17+'液化石油ガス'!L17</f>
        <v>16363175</v>
      </c>
      <c r="M17" s="14">
        <f>'P合計'!M17+'B合計'!M17+'液化石油ガス'!M17</f>
        <v>24596615</v>
      </c>
      <c r="N17" s="14">
        <f>'P合計'!N17+'B合計'!N17+'液化石油ガス'!N17</f>
        <v>29880434</v>
      </c>
      <c r="O17" s="14">
        <f>'P合計'!O17+'B合計'!O17+'液化石油ガス'!O17</f>
        <v>23730374</v>
      </c>
      <c r="P17" s="23">
        <f>'P合計'!P17+'B合計'!P17+'液化石油ガス'!P17</f>
        <v>22013251</v>
      </c>
      <c r="Q17" s="31">
        <f>'P合計'!Q17+'B合計'!Q17+'液化石油ガス'!Q17</f>
        <v>132423561</v>
      </c>
      <c r="R17" s="27">
        <f>'P合計'!R17+'B合計'!R17+'液化石油ガス'!R17</f>
        <v>255907652</v>
      </c>
      <c r="S17" s="2"/>
    </row>
    <row r="18" spans="1:19" ht="13.5" customHeight="1" thickBot="1">
      <c r="A18" s="114"/>
      <c r="B18" s="54" t="s">
        <v>18</v>
      </c>
      <c r="C18" s="55" t="s">
        <v>3</v>
      </c>
      <c r="D18" s="20">
        <f>IF(OR(D16=0,D17=0)," ",(D17/D16)*1000)</f>
        <v>100161.93815747529</v>
      </c>
      <c r="E18" s="15">
        <f aca="true" t="shared" si="4" ref="E18:R18">IF(OR(E16=0,E17=0)," ",(E17/E16)*1000)</f>
        <v>78134.91236172506</v>
      </c>
      <c r="F18" s="15">
        <f t="shared" si="4"/>
        <v>73693.48828503855</v>
      </c>
      <c r="G18" s="15">
        <f t="shared" si="4"/>
        <v>54801.90945607668</v>
      </c>
      <c r="H18" s="15">
        <f t="shared" si="4"/>
        <v>58153.38174921516</v>
      </c>
      <c r="I18" s="24">
        <f t="shared" si="4"/>
        <v>72741.37706139941</v>
      </c>
      <c r="J18" s="32">
        <f t="shared" si="4"/>
        <v>72971.86882281507</v>
      </c>
      <c r="K18" s="28">
        <f t="shared" si="4"/>
        <v>82851.91520077833</v>
      </c>
      <c r="L18" s="15">
        <f t="shared" si="4"/>
        <v>84614.49957338987</v>
      </c>
      <c r="M18" s="15">
        <f t="shared" si="4"/>
        <v>87396.52213461627</v>
      </c>
      <c r="N18" s="15">
        <f t="shared" si="4"/>
        <v>88856.60928341813</v>
      </c>
      <c r="O18" s="15">
        <f t="shared" si="4"/>
        <v>89367.48551049383</v>
      </c>
      <c r="P18" s="24">
        <f t="shared" si="4"/>
        <v>90510.17420943783</v>
      </c>
      <c r="Q18" s="32">
        <f t="shared" si="4"/>
        <v>87637.94299252827</v>
      </c>
      <c r="R18" s="28">
        <f t="shared" si="4"/>
        <v>79890.12766741226</v>
      </c>
      <c r="S18" s="2"/>
    </row>
    <row r="19" spans="1:19" ht="13.5" customHeight="1">
      <c r="A19" s="112" t="s">
        <v>21</v>
      </c>
      <c r="B19" s="53" t="s">
        <v>9</v>
      </c>
      <c r="C19" s="53" t="s">
        <v>1</v>
      </c>
      <c r="D19" s="19">
        <f>'P合計'!D19+'B合計'!D19+'液化石油ガス'!D19</f>
        <v>185731</v>
      </c>
      <c r="E19" s="14">
        <f>'P合計'!E19+'B合計'!E19+'液化石油ガス'!E19</f>
        <v>213585</v>
      </c>
      <c r="F19" s="14">
        <f>'P合計'!F19+'B合計'!F19+'液化石油ガス'!F19</f>
        <v>42541</v>
      </c>
      <c r="G19" s="14">
        <f>'P合計'!G19+'B合計'!G19+'液化石油ガス'!G19</f>
        <v>96269</v>
      </c>
      <c r="H19" s="14">
        <f>'P合計'!H19+'B合計'!H19+'液化石油ガス'!H19</f>
        <v>174767</v>
      </c>
      <c r="I19" s="23">
        <f>'P合計'!I19+'B合計'!I19+'液化石油ガス'!I19</f>
        <v>146120</v>
      </c>
      <c r="J19" s="31">
        <f>SUM(D19:I19)</f>
        <v>859013</v>
      </c>
      <c r="K19" s="27">
        <f>'P合計'!K19+'B合計'!K19+'液化石油ガス'!K19</f>
        <v>65002</v>
      </c>
      <c r="L19" s="14">
        <f>'P合計'!L19+'B合計'!L19+'液化石油ガス'!L19</f>
        <v>45987</v>
      </c>
      <c r="M19" s="14">
        <f>'P合計'!M19+'B合計'!M19+'液化石油ガス'!M19</f>
        <v>85556</v>
      </c>
      <c r="N19" s="14">
        <f>'P合計'!N19+'B合計'!N19+'液化石油ガス'!N19</f>
        <v>136849</v>
      </c>
      <c r="O19" s="14">
        <f>'P合計'!O19+'B合計'!O19+'液化石油ガス'!O19</f>
        <v>163232</v>
      </c>
      <c r="P19" s="23">
        <f>'P合計'!P19+'B合計'!P19+'液化石油ガス'!P19</f>
        <v>79059</v>
      </c>
      <c r="Q19" s="31">
        <f>'P合計'!Q19+'B合計'!Q19+'液化石油ガス'!Q19</f>
        <v>575685</v>
      </c>
      <c r="R19" s="27">
        <f>'P合計'!R19+'B合計'!R19+'液化石油ガス'!R19</f>
        <v>1434698</v>
      </c>
      <c r="S19" s="2"/>
    </row>
    <row r="20" spans="1:19" ht="13.5" customHeight="1">
      <c r="A20" s="113"/>
      <c r="B20" s="53" t="s">
        <v>10</v>
      </c>
      <c r="C20" s="53" t="s">
        <v>2</v>
      </c>
      <c r="D20" s="19">
        <f>'P合計'!D20+'B合計'!D20+'液化石油ガス'!D20</f>
        <v>16769216</v>
      </c>
      <c r="E20" s="14">
        <f>'P合計'!E20+'B合計'!E20+'液化石油ガス'!E20</f>
        <v>16495144</v>
      </c>
      <c r="F20" s="14">
        <f>'P合計'!F20+'B合計'!F20+'液化石油ガス'!F20</f>
        <v>2449042</v>
      </c>
      <c r="G20" s="14">
        <f>'P合計'!G20+'B合計'!G20+'液化石油ガス'!G20</f>
        <v>5541683</v>
      </c>
      <c r="H20" s="14">
        <f>'P合計'!H20+'B合計'!H20+'液化石油ガス'!H20</f>
        <v>9921033</v>
      </c>
      <c r="I20" s="23">
        <f>'P合計'!I20+'B合計'!I20+'液化石油ガス'!I20</f>
        <v>11257438</v>
      </c>
      <c r="J20" s="31">
        <f>SUM(D20:I20)</f>
        <v>62433556</v>
      </c>
      <c r="K20" s="27">
        <f>'P合計'!K20+'B合計'!K20+'液化石油ガス'!K20</f>
        <v>5283286</v>
      </c>
      <c r="L20" s="14">
        <f>'P合計'!L20+'B合計'!L20+'液化石油ガス'!L20</f>
        <v>3826512</v>
      </c>
      <c r="M20" s="14">
        <f>'P合計'!M20+'B合計'!M20+'液化石油ガス'!M20</f>
        <v>7210415</v>
      </c>
      <c r="N20" s="14">
        <f>'P合計'!N20+'B合計'!N20+'液化石油ガス'!N20</f>
        <v>12048086</v>
      </c>
      <c r="O20" s="14">
        <f>'P合計'!O20+'B合計'!O20+'液化石油ガス'!O20</f>
        <v>14559209</v>
      </c>
      <c r="P20" s="23">
        <f>'P合計'!P20+'B合計'!P20+'液化石油ガス'!P20</f>
        <v>7069760</v>
      </c>
      <c r="Q20" s="31">
        <f>'P合計'!Q20+'B合計'!Q20+'液化石油ガス'!Q20</f>
        <v>49997268</v>
      </c>
      <c r="R20" s="27">
        <f>'P合計'!R20+'B合計'!R20+'液化石油ガス'!R20</f>
        <v>112430824</v>
      </c>
      <c r="S20" s="2"/>
    </row>
    <row r="21" spans="1:19" ht="13.5" customHeight="1" thickBot="1">
      <c r="A21" s="114"/>
      <c r="B21" s="54" t="s">
        <v>18</v>
      </c>
      <c r="C21" s="55" t="s">
        <v>3</v>
      </c>
      <c r="D21" s="20">
        <f>IF(OR(D19=0,D20=0)," ",(D20/D19)*1000)</f>
        <v>90287.65257280691</v>
      </c>
      <c r="E21" s="15">
        <f aca="true" t="shared" si="5" ref="E21:R21">IF(OR(E19=0,E20=0)," ",(E20/E19)*1000)</f>
        <v>77229.88037549453</v>
      </c>
      <c r="F21" s="15">
        <f t="shared" si="5"/>
        <v>57568.980512916954</v>
      </c>
      <c r="G21" s="15">
        <f t="shared" si="5"/>
        <v>57564.56387829935</v>
      </c>
      <c r="H21" s="15">
        <f t="shared" si="5"/>
        <v>56767.19861301046</v>
      </c>
      <c r="I21" s="24">
        <f t="shared" si="5"/>
        <v>77042.41719134957</v>
      </c>
      <c r="J21" s="32">
        <f t="shared" si="5"/>
        <v>72680.57177248772</v>
      </c>
      <c r="K21" s="28">
        <f t="shared" si="5"/>
        <v>81278.82219008646</v>
      </c>
      <c r="L21" s="15">
        <f t="shared" si="5"/>
        <v>83208.55894057016</v>
      </c>
      <c r="M21" s="15">
        <f t="shared" si="5"/>
        <v>84277.14011875262</v>
      </c>
      <c r="N21" s="15">
        <f t="shared" si="5"/>
        <v>88039.26955987987</v>
      </c>
      <c r="O21" s="15">
        <f t="shared" si="5"/>
        <v>89193.35056851598</v>
      </c>
      <c r="P21" s="24">
        <f t="shared" si="5"/>
        <v>89423.84801224402</v>
      </c>
      <c r="Q21" s="32">
        <f t="shared" si="5"/>
        <v>86848.30766825608</v>
      </c>
      <c r="R21" s="28">
        <f t="shared" si="5"/>
        <v>78365.49852303413</v>
      </c>
      <c r="S21" s="2"/>
    </row>
    <row r="22" spans="1:19" ht="13.5" customHeight="1">
      <c r="A22" s="112" t="s">
        <v>41</v>
      </c>
      <c r="B22" s="53" t="s">
        <v>9</v>
      </c>
      <c r="C22" s="53" t="s">
        <v>1</v>
      </c>
      <c r="D22" s="19">
        <f>'P合計'!D22+'B合計'!D22+'液化石油ガス'!D22</f>
        <v>0</v>
      </c>
      <c r="E22" s="14">
        <f>'P合計'!E22+'B合計'!E22+'液化石油ガス'!E22</f>
        <v>0</v>
      </c>
      <c r="F22" s="14">
        <f>'P合計'!F22+'B合計'!F22+'液化石油ガス'!F22</f>
        <v>0</v>
      </c>
      <c r="G22" s="14">
        <f>'P合計'!G22+'B合計'!G22+'液化石油ガス'!G22</f>
        <v>0</v>
      </c>
      <c r="H22" s="14">
        <f>'P合計'!H22+'B合計'!H22+'液化石油ガス'!H22</f>
        <v>0</v>
      </c>
      <c r="I22" s="23">
        <f>'P合計'!I22+'B合計'!I22+'液化石油ガス'!I22</f>
        <v>0</v>
      </c>
      <c r="J22" s="31">
        <f>SUM(D22:I22)</f>
        <v>0</v>
      </c>
      <c r="K22" s="27">
        <f>'P合計'!K22+'B合計'!K22+'液化石油ガス'!K22</f>
        <v>0</v>
      </c>
      <c r="L22" s="14">
        <f>'P合計'!L22+'B合計'!L22+'液化石油ガス'!L22</f>
        <v>20408</v>
      </c>
      <c r="M22" s="14">
        <f>'P合計'!M22+'B合計'!M22+'液化石油ガス'!M22</f>
        <v>0</v>
      </c>
      <c r="N22" s="14">
        <f>'P合計'!N22+'B合計'!N22+'液化石油ガス'!N22</f>
        <v>0</v>
      </c>
      <c r="O22" s="14">
        <f>'P合計'!O22+'B合計'!O22+'液化石油ガス'!O22</f>
        <v>0</v>
      </c>
      <c r="P22" s="23">
        <f>'P合計'!P22+'B合計'!P22+'液化石油ガス'!P22</f>
        <v>0</v>
      </c>
      <c r="Q22" s="31">
        <f>'P合計'!Q22+'B合計'!Q22+'液化石油ガス'!Q22</f>
        <v>20408</v>
      </c>
      <c r="R22" s="27">
        <f>'P合計'!R22+'B合計'!R22+'液化石油ガス'!R22</f>
        <v>20408</v>
      </c>
      <c r="S22" s="2"/>
    </row>
    <row r="23" spans="1:19" ht="13.5" customHeight="1">
      <c r="A23" s="113"/>
      <c r="B23" s="53" t="s">
        <v>10</v>
      </c>
      <c r="C23" s="53" t="s">
        <v>2</v>
      </c>
      <c r="D23" s="19">
        <f>'P合計'!D23+'B合計'!D23+'液化石油ガス'!D23</f>
        <v>0</v>
      </c>
      <c r="E23" s="14">
        <f>'P合計'!E23+'B合計'!E23+'液化石油ガス'!E23</f>
        <v>0</v>
      </c>
      <c r="F23" s="14">
        <f>'P合計'!F23+'B合計'!F23+'液化石油ガス'!F23</f>
        <v>0</v>
      </c>
      <c r="G23" s="14">
        <f>'P合計'!G23+'B合計'!G23+'液化石油ガス'!G23</f>
        <v>0</v>
      </c>
      <c r="H23" s="14">
        <f>'P合計'!H23+'B合計'!H23+'液化石油ガス'!H23</f>
        <v>0</v>
      </c>
      <c r="I23" s="23">
        <f>'P合計'!I23+'B合計'!I23+'液化石油ガス'!I23</f>
        <v>0</v>
      </c>
      <c r="J23" s="31">
        <f>SUM(D23:I23)</f>
        <v>0</v>
      </c>
      <c r="K23" s="27">
        <f>'P合計'!K23+'B合計'!K23+'液化石油ガス'!K23</f>
        <v>0</v>
      </c>
      <c r="L23" s="14">
        <f>'P合計'!L23+'B合計'!L23+'液化石油ガス'!L23</f>
        <v>1748049</v>
      </c>
      <c r="M23" s="14">
        <f>'P合計'!M23+'B合計'!M23+'液化石油ガス'!M23</f>
        <v>0</v>
      </c>
      <c r="N23" s="14">
        <f>'P合計'!N23+'B合計'!N23+'液化石油ガス'!N23</f>
        <v>0</v>
      </c>
      <c r="O23" s="14">
        <f>'P合計'!O23+'B合計'!O23+'液化石油ガス'!O23</f>
        <v>0</v>
      </c>
      <c r="P23" s="23">
        <f>'P合計'!P23+'B合計'!P23+'液化石油ガス'!P23</f>
        <v>0</v>
      </c>
      <c r="Q23" s="31">
        <f>'P合計'!Q23+'B合計'!Q23+'液化石油ガス'!Q23</f>
        <v>1748049</v>
      </c>
      <c r="R23" s="27">
        <f>'P合計'!R23+'B合計'!R23+'液化石油ガス'!R23</f>
        <v>1748049</v>
      </c>
      <c r="S23" s="2"/>
    </row>
    <row r="24" spans="1:19" ht="13.5" customHeight="1" thickBot="1">
      <c r="A24" s="114"/>
      <c r="B24" s="54" t="s">
        <v>18</v>
      </c>
      <c r="C24" s="55" t="s">
        <v>3</v>
      </c>
      <c r="D24" s="20" t="str">
        <f>IF(OR(D22=0,D23=0)," ",(D23/D22)*1000)</f>
        <v> </v>
      </c>
      <c r="E24" s="15" t="str">
        <f aca="true" t="shared" si="6" ref="E24:R24">IF(OR(E22=0,E23=0)," ",(E23/E22)*1000)</f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 t="str">
        <f t="shared" si="6"/>
        <v> </v>
      </c>
      <c r="J24" s="32" t="str">
        <f t="shared" si="6"/>
        <v> </v>
      </c>
      <c r="K24" s="28" t="str">
        <f t="shared" si="6"/>
        <v> </v>
      </c>
      <c r="L24" s="15">
        <f t="shared" si="6"/>
        <v>85655.08624068993</v>
      </c>
      <c r="M24" s="15" t="str">
        <f t="shared" si="6"/>
        <v> </v>
      </c>
      <c r="N24" s="15" t="str">
        <f t="shared" si="6"/>
        <v> </v>
      </c>
      <c r="O24" s="15" t="str">
        <f t="shared" si="6"/>
        <v> </v>
      </c>
      <c r="P24" s="24" t="str">
        <f t="shared" si="6"/>
        <v> </v>
      </c>
      <c r="Q24" s="32">
        <f t="shared" si="6"/>
        <v>85655.08624068993</v>
      </c>
      <c r="R24" s="28">
        <f t="shared" si="6"/>
        <v>85655.08624068993</v>
      </c>
      <c r="S24" s="2"/>
    </row>
    <row r="25" spans="1:19" ht="13.5" customHeight="1">
      <c r="A25" s="112" t="s">
        <v>24</v>
      </c>
      <c r="B25" s="53" t="s">
        <v>9</v>
      </c>
      <c r="C25" s="53" t="s">
        <v>1</v>
      </c>
      <c r="D25" s="19">
        <f>'P合計'!D25+'B合計'!D25+'液化石油ガス'!D25</f>
        <v>0</v>
      </c>
      <c r="E25" s="14">
        <f>'P合計'!E25+'B合計'!E25+'液化石油ガス'!E25</f>
        <v>0</v>
      </c>
      <c r="F25" s="14">
        <f>'P合計'!F25+'B合計'!F25+'液化石油ガス'!F25</f>
        <v>0</v>
      </c>
      <c r="G25" s="14">
        <f>'P合計'!G25+'B合計'!G25+'液化石油ガス'!G25</f>
        <v>0</v>
      </c>
      <c r="H25" s="14">
        <f>'P合計'!H25+'B合計'!H25+'液化石油ガス'!H25</f>
        <v>0</v>
      </c>
      <c r="I25" s="23">
        <f>'P合計'!I25+'B合計'!I25+'液化石油ガス'!I25</f>
        <v>0</v>
      </c>
      <c r="J25" s="31">
        <f>SUM(D25:I25)</f>
        <v>0</v>
      </c>
      <c r="K25" s="27">
        <f>'P合計'!K25+'B合計'!K25+'液化石油ガス'!K25</f>
        <v>0</v>
      </c>
      <c r="L25" s="14">
        <f>'P合計'!L25+'B合計'!L25+'液化石油ガス'!L25</f>
        <v>280</v>
      </c>
      <c r="M25" s="14">
        <f>'P合計'!M25+'B合計'!M25+'液化石油ガス'!M25</f>
        <v>0</v>
      </c>
      <c r="N25" s="14">
        <f>'P合計'!N25+'B合計'!N25+'液化石油ガス'!N25</f>
        <v>0</v>
      </c>
      <c r="O25" s="14">
        <f>'P合計'!O25+'B合計'!O25+'液化石油ガス'!O25</f>
        <v>0</v>
      </c>
      <c r="P25" s="23">
        <f>'P合計'!P25+'B合計'!P25+'液化石油ガス'!P25</f>
        <v>0</v>
      </c>
      <c r="Q25" s="31">
        <f>'P合計'!Q25+'B合計'!Q25+'液化石油ガス'!Q25</f>
        <v>280</v>
      </c>
      <c r="R25" s="27">
        <f>'P合計'!R25+'B合計'!R25+'液化石油ガス'!R25</f>
        <v>280</v>
      </c>
      <c r="S25" s="2"/>
    </row>
    <row r="26" spans="1:19" ht="13.5" customHeight="1">
      <c r="A26" s="113"/>
      <c r="B26" s="53" t="s">
        <v>10</v>
      </c>
      <c r="C26" s="53" t="s">
        <v>2</v>
      </c>
      <c r="D26" s="19">
        <f>'P合計'!D26+'B合計'!D26+'液化石油ガス'!D26</f>
        <v>0</v>
      </c>
      <c r="E26" s="14">
        <f>'P合計'!E26+'B合計'!E26+'液化石油ガス'!E26</f>
        <v>0</v>
      </c>
      <c r="F26" s="14">
        <f>'P合計'!F26+'B合計'!F26+'液化石油ガス'!F26</f>
        <v>0</v>
      </c>
      <c r="G26" s="14">
        <f>'P合計'!G26+'B合計'!G26+'液化石油ガス'!G26</f>
        <v>0</v>
      </c>
      <c r="H26" s="14">
        <f>'P合計'!H26+'B合計'!H26+'液化石油ガス'!H26</f>
        <v>0</v>
      </c>
      <c r="I26" s="23">
        <f>'P合計'!I26+'B合計'!I26+'液化石油ガス'!I26</f>
        <v>0</v>
      </c>
      <c r="J26" s="31">
        <f>SUM(D26:I26)</f>
        <v>0</v>
      </c>
      <c r="K26" s="27">
        <f>'P合計'!K26+'B合計'!K26+'液化石油ガス'!K26</f>
        <v>0</v>
      </c>
      <c r="L26" s="14">
        <f>'P合計'!L26+'B合計'!L26+'液化石油ガス'!L26</f>
        <v>24723</v>
      </c>
      <c r="M26" s="14">
        <f>'P合計'!M26+'B合計'!M26+'液化石油ガス'!M26</f>
        <v>0</v>
      </c>
      <c r="N26" s="14">
        <f>'P合計'!N26+'B合計'!N26+'液化石油ガス'!N26</f>
        <v>0</v>
      </c>
      <c r="O26" s="14">
        <f>'P合計'!O26+'B合計'!O26+'液化石油ガス'!O26</f>
        <v>0</v>
      </c>
      <c r="P26" s="23">
        <f>'P合計'!P26+'B合計'!P26+'液化石油ガス'!P26</f>
        <v>0</v>
      </c>
      <c r="Q26" s="31">
        <f>'P合計'!Q26+'B合計'!Q26+'液化石油ガス'!Q26</f>
        <v>24723</v>
      </c>
      <c r="R26" s="27">
        <f>'P合計'!R26+'B合計'!R26+'液化石油ガス'!R26</f>
        <v>24723</v>
      </c>
      <c r="S26" s="2"/>
    </row>
    <row r="27" spans="1:19" ht="13.5" customHeight="1" thickBot="1">
      <c r="A27" s="114"/>
      <c r="B27" s="54" t="s">
        <v>18</v>
      </c>
      <c r="C27" s="55" t="s">
        <v>3</v>
      </c>
      <c r="D27" s="20" t="str">
        <f>IF(OR(D25=0,D26=0)," ",(D26/D25)*1000)</f>
        <v> </v>
      </c>
      <c r="E27" s="15" t="str">
        <f aca="true" t="shared" si="7" ref="E27:R27">IF(OR(E25=0,E26=0)," ",(E26/E25)*1000)</f>
        <v> </v>
      </c>
      <c r="F27" s="15" t="str">
        <f t="shared" si="7"/>
        <v> </v>
      </c>
      <c r="G27" s="15" t="str">
        <f t="shared" si="7"/>
        <v> </v>
      </c>
      <c r="H27" s="15" t="str">
        <f t="shared" si="7"/>
        <v> </v>
      </c>
      <c r="I27" s="24" t="str">
        <f t="shared" si="7"/>
        <v> </v>
      </c>
      <c r="J27" s="32" t="str">
        <f t="shared" si="7"/>
        <v> </v>
      </c>
      <c r="K27" s="28" t="str">
        <f t="shared" si="7"/>
        <v> </v>
      </c>
      <c r="L27" s="15">
        <f t="shared" si="7"/>
        <v>88296.42857142858</v>
      </c>
      <c r="M27" s="15" t="str">
        <f t="shared" si="7"/>
        <v> </v>
      </c>
      <c r="N27" s="15" t="str">
        <f t="shared" si="7"/>
        <v> </v>
      </c>
      <c r="O27" s="15" t="str">
        <f t="shared" si="7"/>
        <v> </v>
      </c>
      <c r="P27" s="24" t="str">
        <f t="shared" si="7"/>
        <v> </v>
      </c>
      <c r="Q27" s="32">
        <f t="shared" si="7"/>
        <v>88296.42857142858</v>
      </c>
      <c r="R27" s="28">
        <f t="shared" si="7"/>
        <v>88296.42857142858</v>
      </c>
      <c r="S27" s="2"/>
    </row>
    <row r="28" spans="1:19" ht="13.5" customHeight="1">
      <c r="A28" s="112" t="s">
        <v>22</v>
      </c>
      <c r="B28" s="53" t="s">
        <v>9</v>
      </c>
      <c r="C28" s="53" t="s">
        <v>1</v>
      </c>
      <c r="D28" s="19">
        <f>'P合計'!D28+'B合計'!D28+'液化石油ガス'!D28</f>
        <v>0</v>
      </c>
      <c r="E28" s="14">
        <f>'P合計'!E28+'B合計'!E28+'液化石油ガス'!E28</f>
        <v>0</v>
      </c>
      <c r="F28" s="14">
        <f>'P合計'!F28+'B合計'!F28+'液化石油ガス'!F28</f>
        <v>0</v>
      </c>
      <c r="G28" s="14">
        <f>'P合計'!G28+'B合計'!G28+'液化石油ガス'!G28</f>
        <v>0</v>
      </c>
      <c r="H28" s="14">
        <f>'P合計'!H28+'B合計'!H28+'液化石油ガス'!H28</f>
        <v>0</v>
      </c>
      <c r="I28" s="23">
        <f>'P合計'!I28+'B合計'!I28+'液化石油ガス'!I28</f>
        <v>0</v>
      </c>
      <c r="J28" s="31">
        <f>SUM(D28:I28)</f>
        <v>0</v>
      </c>
      <c r="K28" s="27">
        <f>'P合計'!K28+'B合計'!K28+'液化石油ガス'!K28</f>
        <v>0</v>
      </c>
      <c r="L28" s="14">
        <f>'P合計'!L28+'B合計'!L28+'液化石油ガス'!L28</f>
        <v>0</v>
      </c>
      <c r="M28" s="14">
        <f>'P合計'!M28+'B合計'!M28+'液化石油ガス'!M28</f>
        <v>218</v>
      </c>
      <c r="N28" s="14">
        <f>'P合計'!N28+'B合計'!N28+'液化石油ガス'!N28</f>
        <v>0</v>
      </c>
      <c r="O28" s="14">
        <f>'P合計'!O28+'B合計'!O28+'液化石油ガス'!O28</f>
        <v>177</v>
      </c>
      <c r="P28" s="23">
        <f>'P合計'!P28+'B合計'!P28+'液化石油ガス'!P28</f>
        <v>0</v>
      </c>
      <c r="Q28" s="31">
        <f>'P合計'!Q28+'B合計'!Q28+'液化石油ガス'!Q28</f>
        <v>395</v>
      </c>
      <c r="R28" s="27">
        <f>'P合計'!R28+'B合計'!R28+'液化石油ガス'!R28</f>
        <v>395</v>
      </c>
      <c r="S28" s="2"/>
    </row>
    <row r="29" spans="1:19" ht="13.5" customHeight="1">
      <c r="A29" s="113"/>
      <c r="B29" s="53" t="s">
        <v>10</v>
      </c>
      <c r="C29" s="53" t="s">
        <v>2</v>
      </c>
      <c r="D29" s="19">
        <f>'P合計'!D29+'B合計'!D29+'液化石油ガス'!D29</f>
        <v>0</v>
      </c>
      <c r="E29" s="14">
        <f>'P合計'!E29+'B合計'!E29+'液化石油ガス'!E29</f>
        <v>0</v>
      </c>
      <c r="F29" s="14">
        <f>'P合計'!F29+'B合計'!F29+'液化石油ガス'!F29</f>
        <v>0</v>
      </c>
      <c r="G29" s="14">
        <f>'P合計'!G29+'B合計'!G29+'液化石油ガス'!G29</f>
        <v>0</v>
      </c>
      <c r="H29" s="14">
        <f>'P合計'!H29+'B合計'!H29+'液化石油ガス'!H29</f>
        <v>0</v>
      </c>
      <c r="I29" s="23">
        <f>'P合計'!I29+'B合計'!I29+'液化石油ガス'!I29</f>
        <v>0</v>
      </c>
      <c r="J29" s="31">
        <f>SUM(D29:I29)</f>
        <v>0</v>
      </c>
      <c r="K29" s="27">
        <f>'P合計'!K29+'B合計'!K29+'液化石油ガス'!K29</f>
        <v>0</v>
      </c>
      <c r="L29" s="14">
        <f>'P合計'!L29+'B合計'!L29+'液化石油ガス'!L29</f>
        <v>0</v>
      </c>
      <c r="M29" s="14">
        <f>'P合計'!M29+'B合計'!M29+'液化石油ガス'!M29</f>
        <v>18107</v>
      </c>
      <c r="N29" s="14">
        <f>'P合計'!N29+'B合計'!N29+'液化石油ガス'!N29</f>
        <v>0</v>
      </c>
      <c r="O29" s="14">
        <f>'P合計'!O29+'B合計'!O29+'液化石油ガス'!O29</f>
        <v>15452</v>
      </c>
      <c r="P29" s="23">
        <f>'P合計'!P29+'B合計'!P29+'液化石油ガス'!P29</f>
        <v>0</v>
      </c>
      <c r="Q29" s="31">
        <f>'P合計'!Q29+'B合計'!Q29+'液化石油ガス'!Q29</f>
        <v>33559</v>
      </c>
      <c r="R29" s="27">
        <f>'P合計'!R29+'B合計'!R29+'液化石油ガス'!R29</f>
        <v>33559</v>
      </c>
      <c r="S29" s="2"/>
    </row>
    <row r="30" spans="1:19" ht="13.5" customHeight="1" thickBot="1">
      <c r="A30" s="114"/>
      <c r="B30" s="54" t="s">
        <v>18</v>
      </c>
      <c r="C30" s="55" t="s">
        <v>3</v>
      </c>
      <c r="D30" s="20" t="str">
        <f>IF(OR(D28=0,D29=0)," ",(D29/D28)*1000)</f>
        <v> </v>
      </c>
      <c r="E30" s="15" t="str">
        <f aca="true" t="shared" si="8" ref="E30:R30">IF(OR(E28=0,E29=0)," ",(E29/E28)*1000)</f>
        <v> 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 t="str">
        <f t="shared" si="8"/>
        <v> </v>
      </c>
      <c r="K30" s="28" t="str">
        <f t="shared" si="8"/>
        <v> </v>
      </c>
      <c r="L30" s="15" t="str">
        <f t="shared" si="8"/>
        <v> </v>
      </c>
      <c r="M30" s="15">
        <f t="shared" si="8"/>
        <v>83059.63302752294</v>
      </c>
      <c r="N30" s="15" t="str">
        <f t="shared" si="8"/>
        <v> </v>
      </c>
      <c r="O30" s="15">
        <f t="shared" si="8"/>
        <v>87299.43502824858</v>
      </c>
      <c r="P30" s="24" t="str">
        <f t="shared" si="8"/>
        <v> </v>
      </c>
      <c r="Q30" s="32">
        <f t="shared" si="8"/>
        <v>84959.49367088608</v>
      </c>
      <c r="R30" s="28">
        <f t="shared" si="8"/>
        <v>84959.49367088608</v>
      </c>
      <c r="S30" s="2"/>
    </row>
    <row r="31" spans="1:19" ht="13.5" customHeight="1">
      <c r="A31" s="112" t="s">
        <v>23</v>
      </c>
      <c r="B31" s="53" t="s">
        <v>9</v>
      </c>
      <c r="C31" s="53" t="s">
        <v>1</v>
      </c>
      <c r="D31" s="43">
        <f>'P合計'!D31+'B合計'!D31+'液化石油ガス'!D31</f>
        <v>43507</v>
      </c>
      <c r="E31" s="90">
        <f>'P合計'!E31+'B合計'!E31+'液化石油ガス'!E31</f>
        <v>0</v>
      </c>
      <c r="F31" s="90">
        <f>'P合計'!F31+'B合計'!F31+'液化石油ガス'!F31</f>
        <v>0</v>
      </c>
      <c r="G31" s="90">
        <f>'P合計'!G31+'B合計'!G31+'液化石油ガス'!G31</f>
        <v>0</v>
      </c>
      <c r="H31" s="90">
        <f>'P合計'!H31+'B合計'!H31+'液化石油ガス'!H31</f>
        <v>0</v>
      </c>
      <c r="I31" s="27">
        <f>'P合計'!I31+'B合計'!I31+'液化石油ガス'!I31</f>
        <v>0</v>
      </c>
      <c r="J31" s="31">
        <f>SUM(D31:I31)</f>
        <v>43507</v>
      </c>
      <c r="K31" s="43">
        <f>'P合計'!K31+'B合計'!K31+'液化石油ガス'!K31</f>
        <v>0</v>
      </c>
      <c r="L31" s="90">
        <f>'P合計'!L31+'B合計'!L31+'液化石油ガス'!L31</f>
        <v>23048</v>
      </c>
      <c r="M31" s="90">
        <f>'P合計'!M31+'B合計'!M31+'液化石油ガス'!M31</f>
        <v>23018</v>
      </c>
      <c r="N31" s="90">
        <f>'P合計'!N31+'B合計'!N31+'液化石油ガス'!N31</f>
        <v>0</v>
      </c>
      <c r="O31" s="90">
        <f>'P合計'!O31+'B合計'!O31+'液化石油ガス'!O31</f>
        <v>23107</v>
      </c>
      <c r="P31" s="91">
        <f>'P合計'!P31+'B合計'!P31+'液化石油ガス'!P31</f>
        <v>46017</v>
      </c>
      <c r="Q31" s="31">
        <f>'P合計'!Q31+'B合計'!Q31+'液化石油ガス'!Q31</f>
        <v>115190</v>
      </c>
      <c r="R31" s="27">
        <f>'P合計'!R31+'B合計'!R31+'液化石油ガス'!R31</f>
        <v>158697</v>
      </c>
      <c r="S31" s="2"/>
    </row>
    <row r="32" spans="1:19" ht="13.5" customHeight="1">
      <c r="A32" s="113"/>
      <c r="B32" s="53" t="s">
        <v>10</v>
      </c>
      <c r="C32" s="53" t="s">
        <v>2</v>
      </c>
      <c r="D32" s="85">
        <f>'P合計'!D32+'B合計'!D32+'液化石油ガス'!D32</f>
        <v>4044751</v>
      </c>
      <c r="E32" s="16">
        <f>'P合計'!E32+'B合計'!E32+'液化石油ガス'!E32</f>
        <v>0</v>
      </c>
      <c r="F32" s="16">
        <f>'P合計'!F32+'B合計'!F32+'液化石油ガス'!F32</f>
        <v>0</v>
      </c>
      <c r="G32" s="16">
        <f>'P合計'!G32+'B合計'!G32+'液化石油ガス'!G32</f>
        <v>0</v>
      </c>
      <c r="H32" s="16">
        <f>'P合計'!H32+'B合計'!H32+'液化石油ガス'!H32</f>
        <v>0</v>
      </c>
      <c r="I32" s="29">
        <f>'P合計'!I32+'B合計'!I32+'液化石油ガス'!I32</f>
        <v>0</v>
      </c>
      <c r="J32" s="31">
        <f>SUM(D32:I32)</f>
        <v>4044751</v>
      </c>
      <c r="K32" s="85">
        <f>'P合計'!K32+'B合計'!K32+'液化石油ガス'!K32</f>
        <v>0</v>
      </c>
      <c r="L32" s="16">
        <f>'P合計'!L32+'B合計'!L32+'液化石油ガス'!L32</f>
        <v>2040217</v>
      </c>
      <c r="M32" s="16">
        <f>'P合計'!M32+'B合計'!M32+'液化石油ガス'!M32</f>
        <v>2022684</v>
      </c>
      <c r="N32" s="16">
        <f>'P合計'!N32+'B合計'!N32+'液化石油ガス'!N32</f>
        <v>0</v>
      </c>
      <c r="O32" s="16">
        <f>'P合計'!O32+'B合計'!O32+'液化石油ガス'!O32</f>
        <v>1960659</v>
      </c>
      <c r="P32" s="92">
        <f>'P合計'!P32+'B合計'!P32+'液化石油ガス'!P32</f>
        <v>4211207</v>
      </c>
      <c r="Q32" s="33">
        <f>'P合計'!Q32+'B合計'!Q32+'液化石油ガス'!Q32</f>
        <v>10234767</v>
      </c>
      <c r="R32" s="29">
        <f>'P合計'!R32+'B合計'!R32+'液化石油ガス'!R32</f>
        <v>14279518</v>
      </c>
      <c r="S32" s="2"/>
    </row>
    <row r="33" spans="1:19" ht="13.5" customHeight="1" thickBot="1">
      <c r="A33" s="114"/>
      <c r="B33" s="54" t="s">
        <v>18</v>
      </c>
      <c r="C33" s="55" t="s">
        <v>3</v>
      </c>
      <c r="D33" s="44">
        <f aca="true" t="shared" si="9" ref="D33:R33">IF(OR(D31=0,D32=0)," ",(D32/D31)*1000)</f>
        <v>92967.82127014043</v>
      </c>
      <c r="E33" s="15" t="str">
        <f t="shared" si="9"/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8" t="str">
        <f t="shared" si="9"/>
        <v> </v>
      </c>
      <c r="J33" s="32">
        <f t="shared" si="9"/>
        <v>92967.82127014043</v>
      </c>
      <c r="K33" s="44" t="str">
        <f t="shared" si="9"/>
        <v> </v>
      </c>
      <c r="L33" s="15">
        <f t="shared" si="9"/>
        <v>88520.3488372093</v>
      </c>
      <c r="M33" s="15">
        <f t="shared" si="9"/>
        <v>87874.01164306195</v>
      </c>
      <c r="N33" s="15" t="str">
        <f t="shared" si="9"/>
        <v> </v>
      </c>
      <c r="O33" s="15">
        <f t="shared" si="9"/>
        <v>84851.30047171852</v>
      </c>
      <c r="P33" s="93">
        <f t="shared" si="9"/>
        <v>91514.15781124368</v>
      </c>
      <c r="Q33" s="32">
        <f t="shared" si="9"/>
        <v>88851.17631738866</v>
      </c>
      <c r="R33" s="28">
        <f t="shared" si="9"/>
        <v>89979.7601718999</v>
      </c>
      <c r="S33" s="2"/>
    </row>
    <row r="34" spans="1:19" ht="13.5" customHeight="1">
      <c r="A34" s="112" t="s">
        <v>53</v>
      </c>
      <c r="B34" s="53" t="s">
        <v>9</v>
      </c>
      <c r="C34" s="53" t="s">
        <v>1</v>
      </c>
      <c r="D34" s="43">
        <f>'P合計'!D34+'B合計'!D34+'液化石油ガス'!D34</f>
        <v>23417</v>
      </c>
      <c r="E34" s="14">
        <f>'P合計'!E34+'B合計'!E34+'液化石油ガス'!E34</f>
        <v>20547</v>
      </c>
      <c r="F34" s="14">
        <f>'P合計'!F34+'B合計'!F34+'液化石油ガス'!F34</f>
        <v>0</v>
      </c>
      <c r="G34" s="14">
        <f>'P合計'!G34+'B合計'!G34+'液化石油ガス'!G34</f>
        <v>0</v>
      </c>
      <c r="H34" s="14">
        <f>'P合計'!H34+'B合計'!H34+'液化石油ガス'!H34</f>
        <v>0</v>
      </c>
      <c r="I34" s="27">
        <f>'P合計'!I34+'B合計'!I34+'液化石油ガス'!I34</f>
        <v>0</v>
      </c>
      <c r="J34" s="31">
        <f>SUM(D34:I34)</f>
        <v>43964</v>
      </c>
      <c r="K34" s="43">
        <f>'P合計'!K34+'B合計'!K34+'液化石油ガス'!K34</f>
        <v>0</v>
      </c>
      <c r="L34" s="14">
        <f>'P合計'!L34+'B合計'!L34+'液化石油ガス'!L34</f>
        <v>0</v>
      </c>
      <c r="M34" s="14">
        <f>'P合計'!M34+'B合計'!M34+'液化石油ガス'!M34</f>
        <v>0</v>
      </c>
      <c r="N34" s="14">
        <f>'P合計'!N34+'B合計'!N34+'液化石油ガス'!N34</f>
        <v>0</v>
      </c>
      <c r="O34" s="14">
        <f>'P合計'!O34+'B合計'!O34+'液化石油ガス'!O34</f>
        <v>0</v>
      </c>
      <c r="P34" s="94">
        <f>'P合計'!P34+'B合計'!P34+'液化石油ガス'!P34</f>
        <v>0</v>
      </c>
      <c r="Q34" s="31">
        <f>'P合計'!Q34+'B合計'!Q34+'液化石油ガス'!Q34</f>
        <v>0</v>
      </c>
      <c r="R34" s="27">
        <f>'P合計'!R34+'B合計'!R34+'液化石油ガス'!R34</f>
        <v>43964</v>
      </c>
      <c r="S34" s="2"/>
    </row>
    <row r="35" spans="1:19" ht="13.5" customHeight="1">
      <c r="A35" s="113"/>
      <c r="B35" s="53" t="s">
        <v>10</v>
      </c>
      <c r="C35" s="53" t="s">
        <v>2</v>
      </c>
      <c r="D35" s="43">
        <f>'P合計'!D35+'B合計'!D35+'液化石油ガス'!D35</f>
        <v>2391499</v>
      </c>
      <c r="E35" s="14">
        <f>'P合計'!E35+'B合計'!E35+'液化石油ガス'!E35</f>
        <v>1764889</v>
      </c>
      <c r="F35" s="14">
        <f>'P合計'!F35+'B合計'!F35+'液化石油ガス'!F35</f>
        <v>0</v>
      </c>
      <c r="G35" s="14">
        <f>'P合計'!G35+'B合計'!G35+'液化石油ガス'!G35</f>
        <v>0</v>
      </c>
      <c r="H35" s="14">
        <f>'P合計'!H35+'B合計'!H35+'液化石油ガス'!H35</f>
        <v>0</v>
      </c>
      <c r="I35" s="27">
        <f>'P合計'!I35+'B合計'!I35+'液化石油ガス'!I35</f>
        <v>0</v>
      </c>
      <c r="J35" s="31">
        <f>SUM(D35:I35)</f>
        <v>4156388</v>
      </c>
      <c r="K35" s="43">
        <f>'P合計'!K35+'B合計'!K35+'液化石油ガス'!K35</f>
        <v>0</v>
      </c>
      <c r="L35" s="14">
        <f>'P合計'!L35+'B合計'!L35+'液化石油ガス'!L35</f>
        <v>0</v>
      </c>
      <c r="M35" s="14">
        <f>'P合計'!M35+'B合計'!M35+'液化石油ガス'!M35</f>
        <v>0</v>
      </c>
      <c r="N35" s="14">
        <f>'P合計'!N35+'B合計'!N35+'液化石油ガス'!N35</f>
        <v>0</v>
      </c>
      <c r="O35" s="14">
        <f>'P合計'!O35+'B合計'!O35+'液化石油ガス'!O35</f>
        <v>0</v>
      </c>
      <c r="P35" s="94">
        <f>'P合計'!P35+'B合計'!P35+'液化石油ガス'!P35</f>
        <v>0</v>
      </c>
      <c r="Q35" s="31">
        <f>'P合計'!Q35+'B合計'!Q35+'液化石油ガス'!Q35</f>
        <v>0</v>
      </c>
      <c r="R35" s="27">
        <f>'P合計'!R35+'B合計'!R35+'液化石油ガス'!R35</f>
        <v>4156388</v>
      </c>
      <c r="S35" s="2"/>
    </row>
    <row r="36" spans="1:19" ht="13.5" customHeight="1" thickBot="1">
      <c r="A36" s="114"/>
      <c r="B36" s="54" t="s">
        <v>18</v>
      </c>
      <c r="C36" s="55" t="s">
        <v>3</v>
      </c>
      <c r="D36" s="44">
        <f aca="true" t="shared" si="10" ref="D36:R36">IF(OR(D34=0,D35=0)," ",(D35/D34)*1000)</f>
        <v>102126.61741469873</v>
      </c>
      <c r="E36" s="15">
        <f t="shared" si="10"/>
        <v>85895.2158465956</v>
      </c>
      <c r="F36" s="15" t="str">
        <f t="shared" si="10"/>
        <v> </v>
      </c>
      <c r="G36" s="15" t="str">
        <f t="shared" si="10"/>
        <v> </v>
      </c>
      <c r="H36" s="15" t="str">
        <f t="shared" si="10"/>
        <v> </v>
      </c>
      <c r="I36" s="28" t="str">
        <f t="shared" si="10"/>
        <v> </v>
      </c>
      <c r="J36" s="32">
        <f t="shared" si="10"/>
        <v>94540.71513056137</v>
      </c>
      <c r="K36" s="44" t="str">
        <f t="shared" si="10"/>
        <v> </v>
      </c>
      <c r="L36" s="15" t="str">
        <f t="shared" si="10"/>
        <v> </v>
      </c>
      <c r="M36" s="15" t="str">
        <f t="shared" si="10"/>
        <v> </v>
      </c>
      <c r="N36" s="15" t="str">
        <f t="shared" si="10"/>
        <v> </v>
      </c>
      <c r="O36" s="15" t="str">
        <f t="shared" si="10"/>
        <v> </v>
      </c>
      <c r="P36" s="93" t="str">
        <f t="shared" si="10"/>
        <v> </v>
      </c>
      <c r="Q36" s="32" t="str">
        <f t="shared" si="10"/>
        <v> </v>
      </c>
      <c r="R36" s="28">
        <f t="shared" si="10"/>
        <v>94540.71513056137</v>
      </c>
      <c r="S36" s="2"/>
    </row>
    <row r="37" spans="1:19" ht="13.5" customHeight="1">
      <c r="A37" s="112" t="s">
        <v>11</v>
      </c>
      <c r="B37" s="53" t="s">
        <v>9</v>
      </c>
      <c r="C37" s="53" t="s">
        <v>1</v>
      </c>
      <c r="D37" s="87">
        <f>'P合計'!D37+'B合計'!D37+'液化石油ガス'!D37</f>
        <v>2093</v>
      </c>
      <c r="E37" s="17">
        <f>'P合計'!E37+'B合計'!E37+'液化石油ガス'!E37</f>
        <v>773</v>
      </c>
      <c r="F37" s="17">
        <f>'P合計'!F37+'B合計'!F37+'液化石油ガス'!F37</f>
        <v>425</v>
      </c>
      <c r="G37" s="17">
        <f>'P合計'!G37+'B合計'!G37+'液化石油ガス'!G37</f>
        <v>783</v>
      </c>
      <c r="H37" s="17">
        <f>'P合計'!H37+'B合計'!H37+'液化石油ガス'!H37</f>
        <v>818</v>
      </c>
      <c r="I37" s="30">
        <f>'P合計'!I37+'B合計'!I37+'液化石油ガス'!I37</f>
        <v>1263</v>
      </c>
      <c r="J37" s="31">
        <f>SUM(D37:I37)</f>
        <v>6155</v>
      </c>
      <c r="K37" s="87">
        <f>'P合計'!K37+'B合計'!K37+'液化石油ガス'!K37</f>
        <v>2180</v>
      </c>
      <c r="L37" s="17">
        <f>'P合計'!L37+'B合計'!L37+'液化石油ガス'!L37</f>
        <v>3682</v>
      </c>
      <c r="M37" s="17">
        <f>'P合計'!M37+'B合計'!M37+'液化石油ガス'!M37</f>
        <v>3028</v>
      </c>
      <c r="N37" s="17">
        <f>'P合計'!N37+'B合計'!N37+'液化石油ガス'!N37</f>
        <v>2632</v>
      </c>
      <c r="O37" s="17">
        <f>'P合計'!O37+'B合計'!O37+'液化石油ガス'!O37</f>
        <v>2268</v>
      </c>
      <c r="P37" s="95">
        <f>'P合計'!P37+'B合計'!P37+'液化石油ガス'!P37</f>
        <v>1083</v>
      </c>
      <c r="Q37" s="34">
        <f>'P合計'!Q37+'B合計'!Q37+'液化石油ガス'!Q37</f>
        <v>14873</v>
      </c>
      <c r="R37" s="30">
        <f>'P合計'!R37+'B合計'!R37+'液化石油ガス'!R37</f>
        <v>21028</v>
      </c>
      <c r="S37" s="2"/>
    </row>
    <row r="38" spans="1:19" ht="13.5" customHeight="1">
      <c r="A38" s="113"/>
      <c r="B38" s="53" t="s">
        <v>10</v>
      </c>
      <c r="C38" s="53" t="s">
        <v>2</v>
      </c>
      <c r="D38" s="85">
        <f>'P合計'!D38+'B合計'!D38+'液化石油ガス'!D38</f>
        <v>406503</v>
      </c>
      <c r="E38" s="16">
        <f>'P合計'!E38+'B合計'!E38+'液化石油ガス'!E38</f>
        <v>192243</v>
      </c>
      <c r="F38" s="16">
        <f>'P合計'!F38+'B合計'!F38+'液化石油ガス'!F38</f>
        <v>108332</v>
      </c>
      <c r="G38" s="16">
        <f>'P合計'!G38+'B合計'!G38+'液化石油ガス'!G38</f>
        <v>198364</v>
      </c>
      <c r="H38" s="16">
        <f>'P合計'!H38+'B合計'!H38+'液化石油ガス'!H38</f>
        <v>203854</v>
      </c>
      <c r="I38" s="29">
        <f>'P合計'!I38+'B合計'!I38+'液化石油ガス'!I38</f>
        <v>320899</v>
      </c>
      <c r="J38" s="31">
        <f>SUM(D38:I38)</f>
        <v>1430195</v>
      </c>
      <c r="K38" s="85">
        <f>'P合計'!K38+'B合計'!K38+'液化石油ガス'!K38</f>
        <v>540404</v>
      </c>
      <c r="L38" s="16">
        <f>'P合計'!L38+'B合計'!L38+'液化石油ガス'!L38</f>
        <v>766943</v>
      </c>
      <c r="M38" s="16">
        <f>'P合計'!M38+'B合計'!M38+'液化石油ガス'!M38</f>
        <v>726427</v>
      </c>
      <c r="N38" s="16">
        <f>'P合計'!N38+'B合計'!N38+'液化石油ガス'!N38</f>
        <v>511475</v>
      </c>
      <c r="O38" s="16">
        <f>'P合計'!O38+'B合計'!O38+'液化石油ガス'!O38</f>
        <v>432325</v>
      </c>
      <c r="P38" s="92">
        <f>'P合計'!P38+'B合計'!P38+'液化石油ガス'!P38</f>
        <v>260811</v>
      </c>
      <c r="Q38" s="33">
        <f>'P合計'!Q38+'B合計'!Q38+'液化石油ガス'!Q38</f>
        <v>3238385</v>
      </c>
      <c r="R38" s="29">
        <f>'P合計'!R38+'B合計'!R38+'液化石油ガス'!R38</f>
        <v>4668580</v>
      </c>
      <c r="S38" s="2"/>
    </row>
    <row r="39" spans="1:19" ht="13.5" customHeight="1" thickBot="1">
      <c r="A39" s="114"/>
      <c r="B39" s="54" t="s">
        <v>18</v>
      </c>
      <c r="C39" s="55" t="s">
        <v>3</v>
      </c>
      <c r="D39" s="44">
        <f aca="true" t="shared" si="11" ref="D39:R39">IF(OR(D37=0,D38=0)," ",(D38/D37)*1000)</f>
        <v>194220.2580028667</v>
      </c>
      <c r="E39" s="15">
        <f t="shared" si="11"/>
        <v>248697.2833117723</v>
      </c>
      <c r="F39" s="15">
        <f t="shared" si="11"/>
        <v>254898.82352941178</v>
      </c>
      <c r="G39" s="15">
        <f t="shared" si="11"/>
        <v>253338.44189016602</v>
      </c>
      <c r="H39" s="15">
        <f t="shared" si="11"/>
        <v>249210.26894865526</v>
      </c>
      <c r="I39" s="28">
        <f t="shared" si="11"/>
        <v>254076.801266825</v>
      </c>
      <c r="J39" s="32">
        <f t="shared" si="11"/>
        <v>232363.1194151097</v>
      </c>
      <c r="K39" s="44">
        <f t="shared" si="11"/>
        <v>247891.74311926606</v>
      </c>
      <c r="L39" s="15">
        <f t="shared" si="11"/>
        <v>208295.21998913636</v>
      </c>
      <c r="M39" s="15">
        <f t="shared" si="11"/>
        <v>239903.23645970938</v>
      </c>
      <c r="N39" s="15">
        <f t="shared" si="11"/>
        <v>194329.40729483284</v>
      </c>
      <c r="O39" s="15">
        <f t="shared" si="11"/>
        <v>190619.48853615523</v>
      </c>
      <c r="P39" s="93">
        <f t="shared" si="11"/>
        <v>240822.71468144044</v>
      </c>
      <c r="Q39" s="32">
        <f t="shared" si="11"/>
        <v>217735.83002756673</v>
      </c>
      <c r="R39" s="28">
        <f t="shared" si="11"/>
        <v>222017.310252996</v>
      </c>
      <c r="S39" s="2"/>
    </row>
    <row r="40" spans="1:19" ht="13.5" customHeight="1">
      <c r="A40" s="112" t="s">
        <v>54</v>
      </c>
      <c r="B40" s="86" t="s">
        <v>9</v>
      </c>
      <c r="C40" s="86" t="s">
        <v>1</v>
      </c>
      <c r="D40" s="87">
        <f>'P合計'!D40+'B合計'!D40+'液化石油ガス'!D40</f>
        <v>108</v>
      </c>
      <c r="E40" s="17">
        <f>'P合計'!E40+'B合計'!E40+'液化石油ガス'!E40</f>
        <v>100</v>
      </c>
      <c r="F40" s="17">
        <f>'P合計'!F40+'B合計'!F40+'液化石油ガス'!F40</f>
        <v>48</v>
      </c>
      <c r="G40" s="17">
        <f>'P合計'!G40+'B合計'!G40+'液化石油ガス'!G40</f>
        <v>48</v>
      </c>
      <c r="H40" s="17">
        <f>'P合計'!H40+'B合計'!H40+'液化石油ガス'!H40</f>
        <v>158</v>
      </c>
      <c r="I40" s="30">
        <f>'P合計'!I40+'B合計'!I40+'液化石油ガス'!I40</f>
        <v>161</v>
      </c>
      <c r="J40" s="31">
        <f>SUM(D40:I40)</f>
        <v>623</v>
      </c>
      <c r="K40" s="87">
        <f>'P合計'!K40+'B合計'!K40+'液化石油ガス'!K40</f>
        <v>153</v>
      </c>
      <c r="L40" s="17">
        <f>'P合計'!L40+'B合計'!L40+'液化石油ガス'!L40</f>
        <v>154</v>
      </c>
      <c r="M40" s="17">
        <f>'P合計'!M40+'B合計'!M40+'液化石油ガス'!M40</f>
        <v>191</v>
      </c>
      <c r="N40" s="17">
        <f>'P合計'!N40+'B合計'!N40+'液化石油ガス'!N40</f>
        <v>63</v>
      </c>
      <c r="O40" s="17">
        <f>'P合計'!O40+'B合計'!O40+'液化石油ガス'!O40</f>
        <v>33</v>
      </c>
      <c r="P40" s="95">
        <f>'P合計'!P40+'B合計'!P40+'液化石油ガス'!P40</f>
        <v>33</v>
      </c>
      <c r="Q40" s="34">
        <f>'P合計'!Q40+'B合計'!Q40+'液化石油ガス'!Q40</f>
        <v>627</v>
      </c>
      <c r="R40" s="30">
        <f>'P合計'!R40+'B合計'!R40+'液化石油ガス'!R40</f>
        <v>1250</v>
      </c>
      <c r="S40" s="2"/>
    </row>
    <row r="41" spans="1:19" ht="13.5" customHeight="1">
      <c r="A41" s="113"/>
      <c r="B41" s="53" t="s">
        <v>10</v>
      </c>
      <c r="C41" s="53" t="s">
        <v>2</v>
      </c>
      <c r="D41" s="85">
        <f>'P合計'!D41+'B合計'!D41+'液化石油ガス'!D41</f>
        <v>25992</v>
      </c>
      <c r="E41" s="16">
        <f>'P合計'!E41+'B合計'!E41+'液化石油ガス'!E41</f>
        <v>26015</v>
      </c>
      <c r="F41" s="16">
        <f>'P合計'!F41+'B合計'!F41+'液化石油ガス'!F41</f>
        <v>12002</v>
      </c>
      <c r="G41" s="16">
        <f>'P合計'!G41+'B合計'!G41+'液化石油ガス'!G41</f>
        <v>11537</v>
      </c>
      <c r="H41" s="16">
        <f>'P合計'!H41+'B合計'!H41+'液化石油ガス'!H41</f>
        <v>38006</v>
      </c>
      <c r="I41" s="29">
        <f>'P合計'!I41+'B合計'!I41+'液化石油ガス'!I41</f>
        <v>31215</v>
      </c>
      <c r="J41" s="31">
        <f>SUM(D41:I41)</f>
        <v>144767</v>
      </c>
      <c r="K41" s="85">
        <f>'P合計'!K41+'B合計'!K41+'液化石油ガス'!K41</f>
        <v>54663</v>
      </c>
      <c r="L41" s="16">
        <f>'P合計'!L41+'B合計'!L41+'液化石油ガス'!L41</f>
        <v>72311</v>
      </c>
      <c r="M41" s="16">
        <f>'P合計'!M41+'B合計'!M41+'液化石油ガス'!M41</f>
        <v>93757</v>
      </c>
      <c r="N41" s="16">
        <f>'P合計'!N41+'B合計'!N41+'液化石油ガス'!N41</f>
        <v>52307</v>
      </c>
      <c r="O41" s="16">
        <f>'P合計'!O41+'B合計'!O41+'液化石油ガス'!O41</f>
        <v>22213</v>
      </c>
      <c r="P41" s="92">
        <f>'P合計'!P41+'B合計'!P41+'液化石油ガス'!P41</f>
        <v>30598</v>
      </c>
      <c r="Q41" s="33">
        <f>'P合計'!Q41+'B合計'!Q41+'液化石油ガス'!Q41</f>
        <v>325849</v>
      </c>
      <c r="R41" s="29">
        <f>'P合計'!R41+'B合計'!R41+'液化石油ガス'!R41</f>
        <v>470616</v>
      </c>
      <c r="S41" s="2"/>
    </row>
    <row r="42" spans="1:19" ht="13.5" customHeight="1" thickBot="1">
      <c r="A42" s="114"/>
      <c r="B42" s="54" t="s">
        <v>18</v>
      </c>
      <c r="C42" s="55" t="s">
        <v>3</v>
      </c>
      <c r="D42" s="44">
        <f aca="true" t="shared" si="12" ref="D42:R42">IF(OR(D40=0,D41=0)," ",(D41/D40)*1000)</f>
        <v>240666.66666666666</v>
      </c>
      <c r="E42" s="15">
        <f t="shared" si="12"/>
        <v>260149.99999999997</v>
      </c>
      <c r="F42" s="15">
        <f t="shared" si="12"/>
        <v>250041.66666666666</v>
      </c>
      <c r="G42" s="15">
        <f t="shared" si="12"/>
        <v>240354.16666666666</v>
      </c>
      <c r="H42" s="15">
        <f t="shared" si="12"/>
        <v>240544.30379746837</v>
      </c>
      <c r="I42" s="28">
        <f t="shared" si="12"/>
        <v>193881.98757763975</v>
      </c>
      <c r="J42" s="32">
        <f t="shared" si="12"/>
        <v>232370.78651685393</v>
      </c>
      <c r="K42" s="44">
        <f t="shared" si="12"/>
        <v>357274.50980392157</v>
      </c>
      <c r="L42" s="15">
        <f t="shared" si="12"/>
        <v>469551.94805194804</v>
      </c>
      <c r="M42" s="15">
        <f t="shared" si="12"/>
        <v>490874.3455497382</v>
      </c>
      <c r="N42" s="15">
        <f t="shared" si="12"/>
        <v>830269.8412698413</v>
      </c>
      <c r="O42" s="15">
        <f t="shared" si="12"/>
        <v>673121.2121212122</v>
      </c>
      <c r="P42" s="93">
        <f t="shared" si="12"/>
        <v>927212.1212121212</v>
      </c>
      <c r="Q42" s="32">
        <f t="shared" si="12"/>
        <v>519695.374800638</v>
      </c>
      <c r="R42" s="28">
        <f t="shared" si="12"/>
        <v>376492.8</v>
      </c>
      <c r="S42" s="2"/>
    </row>
    <row r="43" spans="1:19" ht="13.5" customHeight="1">
      <c r="A43" s="112" t="s">
        <v>12</v>
      </c>
      <c r="B43" s="86" t="s">
        <v>9</v>
      </c>
      <c r="C43" s="86" t="s">
        <v>1</v>
      </c>
      <c r="D43" s="87">
        <f>'P合計'!D43+'B合計'!D43+'液化石油ガス'!D43</f>
        <v>33072</v>
      </c>
      <c r="E43" s="17">
        <f>'P合計'!E43+'B合計'!E43+'液化石油ガス'!E43</f>
        <v>65020</v>
      </c>
      <c r="F43" s="17">
        <f>'P合計'!F43+'B合計'!F43+'液化石油ガス'!F43</f>
        <v>2</v>
      </c>
      <c r="G43" s="17">
        <f>'P合計'!G43+'B合計'!G43+'液化石油ガス'!G43</f>
        <v>37047</v>
      </c>
      <c r="H43" s="17">
        <f>'P合計'!H43+'B合計'!H43+'液化石油ガス'!H43</f>
        <v>43924</v>
      </c>
      <c r="I43" s="30">
        <f>'P合計'!I43+'B合計'!I43+'液化石油ガス'!I43</f>
        <v>57837</v>
      </c>
      <c r="J43" s="31">
        <f>SUM(D43:I43)</f>
        <v>236902</v>
      </c>
      <c r="K43" s="87">
        <f>'P合計'!K43+'B合計'!K43+'液化石油ガス'!K43</f>
        <v>46133</v>
      </c>
      <c r="L43" s="17">
        <f>'P合計'!L43+'B合計'!L43+'液化石油ガス'!L43</f>
        <v>87289</v>
      </c>
      <c r="M43" s="17">
        <f>'P合計'!M43+'B合計'!M43+'液化石油ガス'!M43</f>
        <v>1</v>
      </c>
      <c r="N43" s="17">
        <f>'P合計'!N43+'B合計'!N43+'液化石油ガス'!N43</f>
        <v>45774</v>
      </c>
      <c r="O43" s="17">
        <f>'P合計'!O43+'B合計'!O43+'液化石油ガス'!O43</f>
        <v>1</v>
      </c>
      <c r="P43" s="95">
        <f>'P合計'!P43+'B合計'!P43+'液化石油ガス'!P43</f>
        <v>122925</v>
      </c>
      <c r="Q43" s="34">
        <f>'P合計'!Q43+'B合計'!Q43+'液化石油ガス'!Q43</f>
        <v>302123</v>
      </c>
      <c r="R43" s="34">
        <f>'P合計'!R43+'B合計'!R43+'液化石油ガス'!R43</f>
        <v>539025</v>
      </c>
      <c r="S43" s="2"/>
    </row>
    <row r="44" spans="1:19" ht="13.5" customHeight="1">
      <c r="A44" s="113"/>
      <c r="B44" s="53" t="s">
        <v>10</v>
      </c>
      <c r="C44" s="53" t="s">
        <v>2</v>
      </c>
      <c r="D44" s="85">
        <f>'P合計'!D44+'B合計'!D44+'液化石油ガス'!D44</f>
        <v>3560663</v>
      </c>
      <c r="E44" s="16">
        <f>'P合計'!E44+'B合計'!E44+'液化石油ガス'!E44</f>
        <v>5473919</v>
      </c>
      <c r="F44" s="16">
        <f>'P合計'!F44+'B合計'!F44+'液化石油ガス'!F44</f>
        <v>5780</v>
      </c>
      <c r="G44" s="16">
        <f>'P合計'!G44+'B合計'!G44+'液化石油ガス'!G44</f>
        <v>2281434</v>
      </c>
      <c r="H44" s="16">
        <f>'P合計'!H44+'B合計'!H44+'液化石油ガス'!H44</f>
        <v>2617429</v>
      </c>
      <c r="I44" s="29">
        <f>'P合計'!I44+'B合計'!I44+'液化石油ガス'!I44</f>
        <v>4097781</v>
      </c>
      <c r="J44" s="31">
        <f>SUM(D44:I44)</f>
        <v>18037006</v>
      </c>
      <c r="K44" s="85">
        <f>'P合計'!K44+'B合計'!K44+'液化石油ガス'!K44</f>
        <v>3720361</v>
      </c>
      <c r="L44" s="16">
        <f>'P合計'!L44+'B合計'!L44+'液化石油ガス'!L44</f>
        <v>7584357</v>
      </c>
      <c r="M44" s="16">
        <f>'P合計'!M44+'B合計'!M44+'液化石油ガス'!M44</f>
        <v>5597</v>
      </c>
      <c r="N44" s="16">
        <f>'P合計'!N44+'B合計'!N44+'液化石油ガス'!N44</f>
        <v>3759153</v>
      </c>
      <c r="O44" s="16">
        <f>'P合計'!O44+'B合計'!O44+'液化石油ガス'!O44</f>
        <v>16690</v>
      </c>
      <c r="P44" s="92">
        <f>'P合計'!P44+'B合計'!P44+'液化石油ガス'!P44</f>
        <v>10946547</v>
      </c>
      <c r="Q44" s="33">
        <f>'P合計'!Q44+'B合計'!Q44+'液化石油ガス'!Q44</f>
        <v>26032705</v>
      </c>
      <c r="R44" s="33">
        <f>'P合計'!R44+'B合計'!R44+'液化石油ガス'!R44</f>
        <v>44069711</v>
      </c>
      <c r="S44" s="2"/>
    </row>
    <row r="45" spans="1:19" ht="13.5" customHeight="1" thickBot="1">
      <c r="A45" s="114"/>
      <c r="B45" s="54" t="s">
        <v>18</v>
      </c>
      <c r="C45" s="55" t="s">
        <v>3</v>
      </c>
      <c r="D45" s="44">
        <f aca="true" t="shared" si="13" ref="D45:R45">IF(OR(D43=0,D44=0)," ",(D44/D43)*1000)</f>
        <v>107663.9755684567</v>
      </c>
      <c r="E45" s="15">
        <f t="shared" si="13"/>
        <v>84188.23438941863</v>
      </c>
      <c r="F45" s="15">
        <f t="shared" si="13"/>
        <v>2890000</v>
      </c>
      <c r="G45" s="15">
        <f t="shared" si="13"/>
        <v>61582.15240100413</v>
      </c>
      <c r="H45" s="15">
        <f t="shared" si="13"/>
        <v>59589.9508241508</v>
      </c>
      <c r="I45" s="28">
        <f t="shared" si="13"/>
        <v>70850.51091861611</v>
      </c>
      <c r="J45" s="32">
        <f t="shared" si="13"/>
        <v>76136.99335590245</v>
      </c>
      <c r="K45" s="44">
        <f t="shared" si="13"/>
        <v>80644.2459844363</v>
      </c>
      <c r="L45" s="15">
        <f t="shared" si="13"/>
        <v>86887.88965390829</v>
      </c>
      <c r="M45" s="15">
        <f t="shared" si="13"/>
        <v>5597000</v>
      </c>
      <c r="N45" s="15">
        <f t="shared" si="13"/>
        <v>82124.19714248263</v>
      </c>
      <c r="O45" s="15">
        <f t="shared" si="13"/>
        <v>16690000</v>
      </c>
      <c r="P45" s="93">
        <f t="shared" si="13"/>
        <v>89050.61622940817</v>
      </c>
      <c r="Q45" s="32">
        <f t="shared" si="13"/>
        <v>86165.91586870249</v>
      </c>
      <c r="R45" s="28">
        <f t="shared" si="13"/>
        <v>81758.19488891981</v>
      </c>
      <c r="S45" s="2"/>
    </row>
    <row r="46" spans="1:19" ht="13.5" customHeight="1">
      <c r="A46" s="116" t="s">
        <v>4</v>
      </c>
      <c r="B46" s="53" t="s">
        <v>9</v>
      </c>
      <c r="C46" s="53" t="s">
        <v>1</v>
      </c>
      <c r="D46" s="22">
        <f>'P合計'!D46+'B合計'!D46+'液化石油ガス'!D46</f>
        <v>1154591</v>
      </c>
      <c r="E46" s="17">
        <f>'P合計'!E46+'B合計'!E46+'液化石油ガス'!E46</f>
        <v>1162813</v>
      </c>
      <c r="F46" s="17">
        <f>'P合計'!F46+'B合計'!F46+'液化石油ガス'!F46</f>
        <v>945715</v>
      </c>
      <c r="G46" s="17">
        <f>'P合計'!G46+'B合計'!G46+'液化石油ガス'!G46</f>
        <v>922262</v>
      </c>
      <c r="H46" s="17">
        <f>'P合計'!H46+'B合計'!H46+'液化石油ガス'!H46</f>
        <v>1205475</v>
      </c>
      <c r="I46" s="26">
        <f>'P合計'!I46+'B合計'!I46+'液化石油ガス'!I46</f>
        <v>1306185</v>
      </c>
      <c r="J46" s="31">
        <f>SUM(D46:I46)</f>
        <v>6697041</v>
      </c>
      <c r="K46" s="30">
        <f>'P合計'!K46+'B合計'!K46+'液化石油ガス'!K46</f>
        <v>777206</v>
      </c>
      <c r="L46" s="17">
        <f>'P合計'!L46+'B合計'!L46+'液化石油ガス'!L46</f>
        <v>1087367</v>
      </c>
      <c r="M46" s="17">
        <f>'P合計'!M46+'B合計'!M46+'液化石油ガス'!M46</f>
        <v>1089408</v>
      </c>
      <c r="N46" s="17">
        <f>'P合計'!N46+'B合計'!N46+'液化石油ガス'!N46</f>
        <v>1278335</v>
      </c>
      <c r="O46" s="17">
        <f>'P合計'!O46+'B合計'!O46+'液化石油ガス'!O46</f>
        <v>1116459</v>
      </c>
      <c r="P46" s="26">
        <f>'P合計'!P46+'B合計'!P46+'液化石油ガス'!P46</f>
        <v>1195094</v>
      </c>
      <c r="Q46" s="34">
        <f>'P合計'!Q46+'B合計'!Q46+'液化石油ガス'!Q46</f>
        <v>6543869</v>
      </c>
      <c r="R46" s="34">
        <f>'P合計'!R46+'B合計'!R46+'液化石油ガス'!R46</f>
        <v>13240910</v>
      </c>
      <c r="S46" s="2"/>
    </row>
    <row r="47" spans="1:19" ht="13.5" customHeight="1">
      <c r="A47" s="116"/>
      <c r="B47" s="53" t="s">
        <v>10</v>
      </c>
      <c r="C47" s="53" t="s">
        <v>2</v>
      </c>
      <c r="D47" s="21">
        <f>'P合計'!D47+'B合計'!D47+'液化石油ガス'!D47</f>
        <v>111901843</v>
      </c>
      <c r="E47" s="16">
        <f>'P合計'!E47+'B合計'!E47+'液化石油ガス'!E47</f>
        <v>91221774</v>
      </c>
      <c r="F47" s="16">
        <f>'P合計'!F47+'B合計'!F47+'液化石油ガス'!F47</f>
        <v>62786598</v>
      </c>
      <c r="G47" s="16">
        <f>'P合計'!G47+'B合計'!G47+'液化石油ガス'!G47</f>
        <v>52726311</v>
      </c>
      <c r="H47" s="16">
        <f>'P合計'!H47+'B合計'!H47+'液化石油ガス'!H47</f>
        <v>70790936</v>
      </c>
      <c r="I47" s="25">
        <f>'P合計'!I47+'B合計'!I47+'液化石油ガス'!I47</f>
        <v>95140237</v>
      </c>
      <c r="J47" s="31">
        <f>SUM(D47:I47)</f>
        <v>484567699</v>
      </c>
      <c r="K47" s="29">
        <f>'P合計'!K47+'B合計'!K47+'液化石油ガス'!K47</f>
        <v>63967129</v>
      </c>
      <c r="L47" s="16">
        <f>'P合計'!L47+'B合計'!L47+'液化石油ガス'!L47</f>
        <v>93464769</v>
      </c>
      <c r="M47" s="16">
        <f>'P合計'!M47+'B合計'!M47+'液化石油ガス'!M47</f>
        <v>96427711</v>
      </c>
      <c r="N47" s="16">
        <f>'P合計'!N47+'B合計'!N47+'液化石油ガス'!N47</f>
        <v>114326867</v>
      </c>
      <c r="O47" s="16">
        <f>'P合計'!O47+'B合計'!O47+'液化石油ガス'!O47</f>
        <v>100576566</v>
      </c>
      <c r="P47" s="25">
        <f>'P合計'!P47+'B合計'!P47+'液化石油ガス'!P47</f>
        <v>107577734</v>
      </c>
      <c r="Q47" s="33">
        <f>'P合計'!Q47+'B合計'!Q47+'液化石油ガス'!Q47</f>
        <v>576340776</v>
      </c>
      <c r="R47" s="33">
        <f>'P合計'!R47+'B合計'!R47+'液化石油ガス'!R47</f>
        <v>1060908475</v>
      </c>
      <c r="S47" s="2"/>
    </row>
    <row r="48" spans="1:19" ht="13.5" customHeight="1" thickBot="1">
      <c r="A48" s="117"/>
      <c r="B48" s="54" t="s">
        <v>18</v>
      </c>
      <c r="C48" s="55" t="s">
        <v>3</v>
      </c>
      <c r="D48" s="20">
        <f aca="true" t="shared" si="14" ref="D48:J48">IF(OR(D46=0,D47=0)," ",(D47/D46)*1000)</f>
        <v>96919.03280035961</v>
      </c>
      <c r="E48" s="15">
        <f t="shared" si="14"/>
        <v>78449.22098394153</v>
      </c>
      <c r="F48" s="15">
        <f t="shared" si="14"/>
        <v>66390.61239379729</v>
      </c>
      <c r="G48" s="15">
        <f t="shared" si="14"/>
        <v>57170.64239879774</v>
      </c>
      <c r="H48" s="15">
        <f t="shared" si="14"/>
        <v>58724.51606213318</v>
      </c>
      <c r="I48" s="24">
        <f t="shared" si="14"/>
        <v>72838.25568353641</v>
      </c>
      <c r="J48" s="32">
        <f t="shared" si="14"/>
        <v>72355.49237342284</v>
      </c>
      <c r="K48" s="28">
        <f aca="true" t="shared" si="15" ref="K48:P48">IF(OR(K46=0,K47=0)," ",(K47/K46)*1000)</f>
        <v>82303.95673733862</v>
      </c>
      <c r="L48" s="15">
        <f t="shared" si="15"/>
        <v>85955.12738569407</v>
      </c>
      <c r="M48" s="15">
        <f t="shared" si="15"/>
        <v>88513.86349283281</v>
      </c>
      <c r="N48" s="15">
        <f t="shared" si="15"/>
        <v>89434.19917314319</v>
      </c>
      <c r="O48" s="15">
        <f t="shared" si="15"/>
        <v>90085.3197475232</v>
      </c>
      <c r="P48" s="24">
        <f t="shared" si="15"/>
        <v>90016.12760167819</v>
      </c>
      <c r="Q48" s="32">
        <f>IF(OR(Q46=0,Q47=0)," ",(Q47/Q46)*1000)</f>
        <v>88073.39755731662</v>
      </c>
      <c r="R48" s="28">
        <f>IF(OR(R46=0,R47=0)," ",(R47/R46)*1000)</f>
        <v>80123.53191736821</v>
      </c>
      <c r="S48" s="2"/>
    </row>
    <row r="49" spans="1:19" s="8" customFormat="1" ht="23.25" customHeight="1" thickBot="1">
      <c r="A49" s="119" t="s">
        <v>13</v>
      </c>
      <c r="B49" s="120"/>
      <c r="C49" s="120"/>
      <c r="D49" s="71">
        <v>82.38</v>
      </c>
      <c r="E49" s="72">
        <v>80.42</v>
      </c>
      <c r="F49" s="73">
        <v>79.27</v>
      </c>
      <c r="G49" s="74">
        <v>79.52</v>
      </c>
      <c r="H49" s="75">
        <v>78.49</v>
      </c>
      <c r="I49" s="76">
        <v>78.53</v>
      </c>
      <c r="J49" s="77">
        <v>79.76</v>
      </c>
      <c r="K49" s="78">
        <v>78.3</v>
      </c>
      <c r="L49" s="79">
        <v>79.84</v>
      </c>
      <c r="M49" s="80">
        <v>82.31</v>
      </c>
      <c r="N49" s="80">
        <v>87.08</v>
      </c>
      <c r="O49" s="74">
        <v>91.48</v>
      </c>
      <c r="P49" s="81">
        <v>94.08</v>
      </c>
      <c r="Q49" s="82">
        <v>86.07</v>
      </c>
      <c r="R49" s="83">
        <v>82.88</v>
      </c>
      <c r="S49" s="7"/>
    </row>
    <row r="50" spans="1:19" s="8" customFormat="1" ht="13.5" customHeight="1">
      <c r="A50" s="115" t="s">
        <v>43</v>
      </c>
      <c r="B50" s="53" t="s">
        <v>9</v>
      </c>
      <c r="C50" s="53" t="s">
        <v>1</v>
      </c>
      <c r="D50" s="22">
        <f>'P合計'!D46</f>
        <v>873325</v>
      </c>
      <c r="E50" s="17">
        <f>'P合計'!E46</f>
        <v>908713</v>
      </c>
      <c r="F50" s="17">
        <f>'P合計'!F46</f>
        <v>656793</v>
      </c>
      <c r="G50" s="17">
        <f>'P合計'!G46</f>
        <v>646418</v>
      </c>
      <c r="H50" s="17">
        <f>'P合計'!H46</f>
        <v>928818</v>
      </c>
      <c r="I50" s="26">
        <f>'P合計'!I46</f>
        <v>883932</v>
      </c>
      <c r="J50" s="34">
        <f>SUM(D50:I50)</f>
        <v>4897999</v>
      </c>
      <c r="K50" s="30">
        <f>'P合計'!K46</f>
        <v>573171</v>
      </c>
      <c r="L50" s="17">
        <f>'P合計'!L46</f>
        <v>823258</v>
      </c>
      <c r="M50" s="17">
        <f>'P合計'!M46</f>
        <v>889729</v>
      </c>
      <c r="N50" s="17">
        <f>'P合計'!N46</f>
        <v>1016584</v>
      </c>
      <c r="O50" s="17">
        <f>'P合計'!O46</f>
        <v>840665</v>
      </c>
      <c r="P50" s="26">
        <f>'P合計'!P46</f>
        <v>966762</v>
      </c>
      <c r="Q50" s="34">
        <f>SUM(K50:P50)</f>
        <v>5110169</v>
      </c>
      <c r="R50" s="30">
        <f>J50+Q50</f>
        <v>10008168</v>
      </c>
      <c r="S50" s="7"/>
    </row>
    <row r="51" spans="1:19" s="8" customFormat="1" ht="13.5" customHeight="1">
      <c r="A51" s="116"/>
      <c r="B51" s="53" t="s">
        <v>10</v>
      </c>
      <c r="C51" s="53" t="s">
        <v>2</v>
      </c>
      <c r="D51" s="21">
        <f>'P合計'!D47</f>
        <v>85860058</v>
      </c>
      <c r="E51" s="16">
        <f>'P合計'!E47</f>
        <v>70473080</v>
      </c>
      <c r="F51" s="16">
        <f>'P合計'!F47</f>
        <v>41340845</v>
      </c>
      <c r="G51" s="16">
        <f>'P合計'!G47</f>
        <v>35591852</v>
      </c>
      <c r="H51" s="16">
        <f>'P合計'!H47</f>
        <v>54124200</v>
      </c>
      <c r="I51" s="25">
        <f>'P合計'!I47</f>
        <v>64370743</v>
      </c>
      <c r="J51" s="33">
        <f>SUM(D51:I51)</f>
        <v>351760778</v>
      </c>
      <c r="K51" s="29">
        <f>'P合計'!K47</f>
        <v>47493440</v>
      </c>
      <c r="L51" s="16">
        <f>'P合計'!L47</f>
        <v>71381098</v>
      </c>
      <c r="M51" s="16">
        <f>'P合計'!M47</f>
        <v>79092313</v>
      </c>
      <c r="N51" s="16">
        <f>'P合計'!N47</f>
        <v>91410013</v>
      </c>
      <c r="O51" s="16">
        <f>'P合計'!O47</f>
        <v>75557283</v>
      </c>
      <c r="P51" s="25">
        <f>'P合計'!P47</f>
        <v>86633853</v>
      </c>
      <c r="Q51" s="33">
        <f>SUM(K51:P51)</f>
        <v>451568000</v>
      </c>
      <c r="R51" s="29">
        <f>J51+Q51</f>
        <v>803328778</v>
      </c>
      <c r="S51" s="7"/>
    </row>
    <row r="52" spans="1:19" s="8" customFormat="1" ht="13.5" customHeight="1" thickBot="1">
      <c r="A52" s="117"/>
      <c r="B52" s="54" t="s">
        <v>18</v>
      </c>
      <c r="C52" s="55" t="s">
        <v>3</v>
      </c>
      <c r="D52" s="20">
        <f>IF(OR(D50=0,D51=0)," ",(D51/D50)*1000)</f>
        <v>98313.98162196204</v>
      </c>
      <c r="E52" s="15">
        <f aca="true" t="shared" si="16" ref="E52:R52">IF(OR(E50=0,E51=0)," ",(E51/E50)*1000)</f>
        <v>77552.6266268888</v>
      </c>
      <c r="F52" s="15">
        <f t="shared" si="16"/>
        <v>62943.49208959292</v>
      </c>
      <c r="G52" s="15">
        <f t="shared" si="16"/>
        <v>55060.118994211174</v>
      </c>
      <c r="H52" s="15">
        <f t="shared" si="16"/>
        <v>58272.12650917618</v>
      </c>
      <c r="I52" s="24">
        <f t="shared" si="16"/>
        <v>72823.18436259803</v>
      </c>
      <c r="J52" s="32">
        <f t="shared" si="16"/>
        <v>71817.24169400605</v>
      </c>
      <c r="K52" s="28">
        <f t="shared" si="16"/>
        <v>82860.8565332161</v>
      </c>
      <c r="L52" s="15">
        <f t="shared" si="16"/>
        <v>86705.62326755404</v>
      </c>
      <c r="M52" s="15">
        <f t="shared" si="16"/>
        <v>88894.83539369852</v>
      </c>
      <c r="N52" s="15">
        <f t="shared" si="16"/>
        <v>89918.79962698606</v>
      </c>
      <c r="O52" s="15">
        <f t="shared" si="16"/>
        <v>89877.99301743263</v>
      </c>
      <c r="P52" s="24">
        <f t="shared" si="16"/>
        <v>89612.38960571475</v>
      </c>
      <c r="Q52" s="32">
        <f t="shared" si="16"/>
        <v>88366.54912978417</v>
      </c>
      <c r="R52" s="28">
        <f t="shared" si="16"/>
        <v>80267.31545673494</v>
      </c>
      <c r="S52" s="7"/>
    </row>
    <row r="53" spans="1:19" s="8" customFormat="1" ht="13.5" customHeight="1">
      <c r="A53" s="115" t="s">
        <v>44</v>
      </c>
      <c r="B53" s="53" t="s">
        <v>9</v>
      </c>
      <c r="C53" s="53" t="s">
        <v>1</v>
      </c>
      <c r="D53" s="22">
        <f>'B合計'!D46</f>
        <v>281263</v>
      </c>
      <c r="E53" s="17">
        <f>'B合計'!E46</f>
        <v>254098</v>
      </c>
      <c r="F53" s="17">
        <f>'B合計'!F46</f>
        <v>288920</v>
      </c>
      <c r="G53" s="17">
        <f>'B合計'!G46</f>
        <v>275836</v>
      </c>
      <c r="H53" s="17">
        <f>'B合計'!H46</f>
        <v>276656</v>
      </c>
      <c r="I53" s="26">
        <f>'B合計'!I46</f>
        <v>422248</v>
      </c>
      <c r="J53" s="34">
        <f>SUM(D53:I53)</f>
        <v>1799021</v>
      </c>
      <c r="K53" s="30">
        <f>'B合計'!K46</f>
        <v>204030</v>
      </c>
      <c r="L53" s="17">
        <f>'B合計'!L46</f>
        <v>264108</v>
      </c>
      <c r="M53" s="17">
        <f>'B合計'!M46</f>
        <v>199673</v>
      </c>
      <c r="N53" s="17">
        <f>'B合計'!N46</f>
        <v>261742</v>
      </c>
      <c r="O53" s="17">
        <f>'B合計'!O46</f>
        <v>275788</v>
      </c>
      <c r="P53" s="26">
        <f>'B合計'!P46</f>
        <v>228331</v>
      </c>
      <c r="Q53" s="34">
        <f>SUM(K53:P53)</f>
        <v>1433672</v>
      </c>
      <c r="R53" s="30">
        <f>J53+Q53</f>
        <v>3232693</v>
      </c>
      <c r="S53" s="7"/>
    </row>
    <row r="54" spans="1:19" s="8" customFormat="1" ht="13.5" customHeight="1">
      <c r="A54" s="116"/>
      <c r="B54" s="53" t="s">
        <v>10</v>
      </c>
      <c r="C54" s="53" t="s">
        <v>2</v>
      </c>
      <c r="D54" s="21">
        <f>'B合計'!D47</f>
        <v>26034886</v>
      </c>
      <c r="E54" s="16">
        <f>'B合計'!E47</f>
        <v>20744387</v>
      </c>
      <c r="F54" s="16">
        <f>'B合計'!F47</f>
        <v>21441554</v>
      </c>
      <c r="G54" s="16">
        <f>'B合計'!G47</f>
        <v>17124410</v>
      </c>
      <c r="H54" s="16">
        <f>'B合計'!H47</f>
        <v>16664393</v>
      </c>
      <c r="I54" s="25">
        <f>'B合計'!I47</f>
        <v>30762059</v>
      </c>
      <c r="J54" s="33">
        <f>SUM(D54:I54)</f>
        <v>132771689</v>
      </c>
      <c r="K54" s="29">
        <f>'B合計'!K47</f>
        <v>16468127</v>
      </c>
      <c r="L54" s="16">
        <f>'B合計'!L47</f>
        <v>22081956</v>
      </c>
      <c r="M54" s="16">
        <f>'B合計'!M47</f>
        <v>17326970</v>
      </c>
      <c r="N54" s="16">
        <f>'B合計'!N47</f>
        <v>22906653</v>
      </c>
      <c r="O54" s="16">
        <f>'B合計'!O47</f>
        <v>24998315</v>
      </c>
      <c r="P54" s="25">
        <f>'B合計'!P47</f>
        <v>20933137</v>
      </c>
      <c r="Q54" s="33">
        <f>SUM(K54:P54)</f>
        <v>124715158</v>
      </c>
      <c r="R54" s="29">
        <f>J54+Q54</f>
        <v>257486847</v>
      </c>
      <c r="S54" s="7"/>
    </row>
    <row r="55" spans="1:19" s="8" customFormat="1" ht="13.5" customHeight="1" thickBot="1">
      <c r="A55" s="117"/>
      <c r="B55" s="54" t="s">
        <v>18</v>
      </c>
      <c r="C55" s="55" t="s">
        <v>3</v>
      </c>
      <c r="D55" s="20">
        <f>IF(OR(D53=0,D54=0)," ",(D54/D53)*1000)</f>
        <v>92564.20503230073</v>
      </c>
      <c r="E55" s="15">
        <f aca="true" t="shared" si="17" ref="E55:R55">IF(OR(E53=0,E54=0)," ",(E54/E53)*1000)</f>
        <v>81639.31632677156</v>
      </c>
      <c r="F55" s="15">
        <f t="shared" si="17"/>
        <v>74212.77170150907</v>
      </c>
      <c r="G55" s="15">
        <f t="shared" si="17"/>
        <v>62081.85298510709</v>
      </c>
      <c r="H55" s="15">
        <f t="shared" si="17"/>
        <v>60235.06809901104</v>
      </c>
      <c r="I55" s="24">
        <f t="shared" si="17"/>
        <v>72853.06028684565</v>
      </c>
      <c r="J55" s="32">
        <f t="shared" si="17"/>
        <v>73802.1896353628</v>
      </c>
      <c r="K55" s="28">
        <f t="shared" si="17"/>
        <v>80714.24300347987</v>
      </c>
      <c r="L55" s="15">
        <f t="shared" si="17"/>
        <v>83609.56881275841</v>
      </c>
      <c r="M55" s="15">
        <f t="shared" si="17"/>
        <v>86776.72995347393</v>
      </c>
      <c r="N55" s="15">
        <f t="shared" si="17"/>
        <v>87516.15331127598</v>
      </c>
      <c r="O55" s="15">
        <f t="shared" si="17"/>
        <v>90643.22958214281</v>
      </c>
      <c r="P55" s="24">
        <f t="shared" si="17"/>
        <v>91678.90912753853</v>
      </c>
      <c r="Q55" s="32">
        <f t="shared" si="17"/>
        <v>86990.02142749526</v>
      </c>
      <c r="R55" s="28">
        <f t="shared" si="17"/>
        <v>79650.88147869284</v>
      </c>
      <c r="S55" s="7"/>
    </row>
    <row r="56" spans="1:18" s="8" customFormat="1" ht="13.5" customHeight="1">
      <c r="A56" s="118" t="s">
        <v>50</v>
      </c>
      <c r="B56" s="53" t="s">
        <v>9</v>
      </c>
      <c r="C56" s="53" t="s">
        <v>1</v>
      </c>
      <c r="D56" s="22">
        <f>'液化石油ガス'!D46</f>
        <v>3</v>
      </c>
      <c r="E56" s="17">
        <f>'液化石油ガス'!E46</f>
        <v>2</v>
      </c>
      <c r="F56" s="17">
        <f>'液化石油ガス'!F46</f>
        <v>2</v>
      </c>
      <c r="G56" s="17">
        <f>'液化石油ガス'!G46</f>
        <v>8</v>
      </c>
      <c r="H56" s="17">
        <f>'液化石油ガス'!H46</f>
        <v>1</v>
      </c>
      <c r="I56" s="26">
        <f>'液化石油ガス'!I46</f>
        <v>5</v>
      </c>
      <c r="J56" s="34">
        <f>SUM(D56:I56)</f>
        <v>21</v>
      </c>
      <c r="K56" s="30">
        <f>'液化石油ガス'!K46</f>
        <v>5</v>
      </c>
      <c r="L56" s="17">
        <f>'液化石油ガス'!L46</f>
        <v>1</v>
      </c>
      <c r="M56" s="17">
        <f>'液化石油ガス'!M46</f>
        <v>6</v>
      </c>
      <c r="N56" s="17">
        <f>'液化石油ガス'!N46</f>
        <v>9</v>
      </c>
      <c r="O56" s="17">
        <f>'液化石油ガス'!O46</f>
        <v>6</v>
      </c>
      <c r="P56" s="26">
        <f>'液化石油ガス'!P46</f>
        <v>1</v>
      </c>
      <c r="Q56" s="34">
        <f>SUM(K56:P56)</f>
        <v>28</v>
      </c>
      <c r="R56" s="30">
        <f>J56+Q56</f>
        <v>49</v>
      </c>
    </row>
    <row r="57" spans="1:18" s="8" customFormat="1" ht="13.5" customHeight="1">
      <c r="A57" s="116"/>
      <c r="B57" s="53" t="s">
        <v>10</v>
      </c>
      <c r="C57" s="53" t="s">
        <v>2</v>
      </c>
      <c r="D57" s="21">
        <f>'液化石油ガス'!D47</f>
        <v>6899</v>
      </c>
      <c r="E57" s="16">
        <f>'液化石油ガス'!E47</f>
        <v>4307</v>
      </c>
      <c r="F57" s="16">
        <f>'液化石油ガス'!F47</f>
        <v>4199</v>
      </c>
      <c r="G57" s="16">
        <f>'液化石油ガス'!G47</f>
        <v>10049</v>
      </c>
      <c r="H57" s="16">
        <f>'液化石油ガス'!H47</f>
        <v>2343</v>
      </c>
      <c r="I57" s="25">
        <f>'液化石油ガス'!I47</f>
        <v>7435</v>
      </c>
      <c r="J57" s="33">
        <f>SUM(D57:I57)</f>
        <v>35232</v>
      </c>
      <c r="K57" s="29">
        <f>'液化石油ガス'!K47</f>
        <v>5562</v>
      </c>
      <c r="L57" s="16">
        <f>'液化石油ガス'!L47</f>
        <v>1715</v>
      </c>
      <c r="M57" s="16">
        <f>'液化石油ガス'!M47</f>
        <v>8428</v>
      </c>
      <c r="N57" s="16">
        <f>'液化石油ガス'!N47</f>
        <v>10201</v>
      </c>
      <c r="O57" s="16">
        <f>'液化石油ガス'!O47</f>
        <v>20968</v>
      </c>
      <c r="P57" s="25">
        <f>'液化石油ガス'!P47</f>
        <v>10744</v>
      </c>
      <c r="Q57" s="33">
        <f>SUM(K57:P57)</f>
        <v>57618</v>
      </c>
      <c r="R57" s="29">
        <f>J57+Q57</f>
        <v>92850</v>
      </c>
    </row>
    <row r="58" spans="1:18" s="8" customFormat="1" ht="13.5" customHeight="1" thickBot="1">
      <c r="A58" s="117"/>
      <c r="B58" s="54" t="s">
        <v>18</v>
      </c>
      <c r="C58" s="55" t="s">
        <v>3</v>
      </c>
      <c r="D58" s="20">
        <f>IF(OR(D56=0,D57=0)," ",(D57/D56)*1000)</f>
        <v>2299666.6666666665</v>
      </c>
      <c r="E58" s="15">
        <f aca="true" t="shared" si="18" ref="E58:R58">IF(OR(E56=0,E57=0)," ",(E57/E56)*1000)</f>
        <v>2153500</v>
      </c>
      <c r="F58" s="15">
        <f t="shared" si="18"/>
        <v>2099500</v>
      </c>
      <c r="G58" s="15">
        <f t="shared" si="18"/>
        <v>1256125</v>
      </c>
      <c r="H58" s="15">
        <f t="shared" si="18"/>
        <v>2343000</v>
      </c>
      <c r="I58" s="24">
        <f t="shared" si="18"/>
        <v>1487000</v>
      </c>
      <c r="J58" s="32">
        <f t="shared" si="18"/>
        <v>1677714.2857142857</v>
      </c>
      <c r="K58" s="28">
        <f t="shared" si="18"/>
        <v>1112400</v>
      </c>
      <c r="L58" s="15">
        <f t="shared" si="18"/>
        <v>1715000</v>
      </c>
      <c r="M58" s="15">
        <f t="shared" si="18"/>
        <v>1404666.6666666667</v>
      </c>
      <c r="N58" s="15">
        <f t="shared" si="18"/>
        <v>1133444.4444444443</v>
      </c>
      <c r="O58" s="15">
        <f t="shared" si="18"/>
        <v>3494666.6666666665</v>
      </c>
      <c r="P58" s="24">
        <f t="shared" si="18"/>
        <v>10744000</v>
      </c>
      <c r="Q58" s="32">
        <f t="shared" si="18"/>
        <v>2057785.7142857143</v>
      </c>
      <c r="R58" s="28">
        <f t="shared" si="18"/>
        <v>1894897.9591836736</v>
      </c>
    </row>
    <row r="59" spans="1:3" ht="17.25" customHeight="1">
      <c r="A59" s="96" t="s">
        <v>56</v>
      </c>
      <c r="B59" s="48"/>
      <c r="C59" s="48"/>
    </row>
    <row r="60" spans="1:3" ht="17.25">
      <c r="A60" s="48"/>
      <c r="B60" s="48"/>
      <c r="C60" s="48"/>
    </row>
  </sheetData>
  <sheetProtection/>
  <mergeCells count="21">
    <mergeCell ref="A34:A36"/>
    <mergeCell ref="A53:A55"/>
    <mergeCell ref="A56:A58"/>
    <mergeCell ref="A37:A39"/>
    <mergeCell ref="A46:A48"/>
    <mergeCell ref="A49:C49"/>
    <mergeCell ref="A50:A52"/>
    <mergeCell ref="A40:A42"/>
    <mergeCell ref="A43:A45"/>
    <mergeCell ref="A28:A30"/>
    <mergeCell ref="A31:A33"/>
    <mergeCell ref="A10:A12"/>
    <mergeCell ref="A13:A15"/>
    <mergeCell ref="A16:A18"/>
    <mergeCell ref="A19:A21"/>
    <mergeCell ref="Q2:R2"/>
    <mergeCell ref="D1:P1"/>
    <mergeCell ref="A4:A6"/>
    <mergeCell ref="A7:A9"/>
    <mergeCell ref="A22:A24"/>
    <mergeCell ref="A25:A27"/>
  </mergeCells>
  <printOptions horizontalCentered="1" verticalCentered="1"/>
  <pageMargins left="0.3937007874015748" right="0.3937007874015748" top="0.5905511811023623" bottom="0.5905511811023623" header="0" footer="0.3937007874015748"/>
  <pageSetup errors="blank" horizontalDpi="300" verticalDpi="300" orientation="landscape" paperSize="9" scale="62" r:id="rId2"/>
  <headerFooter alignWithMargins="0">
    <oddFooter>&amp;C&amp;"Century Gothic,標準"&amp;20-1-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60" zoomScaleNormal="60" zoomScaleSheetLayoutView="11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J49" sqref="J49"/>
    </sheetView>
  </sheetViews>
  <sheetFormatPr defaultColWidth="9.140625" defaultRowHeight="12.75"/>
  <cols>
    <col min="1" max="1" width="14.14062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00390625" style="0" customWidth="1"/>
  </cols>
  <sheetData>
    <row r="1" spans="1:16" ht="27.75" customHeight="1">
      <c r="A1" s="46"/>
      <c r="B1" s="84" t="s">
        <v>40</v>
      </c>
      <c r="C1" s="47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8" ht="23.25" customHeight="1" thickBot="1">
      <c r="A2" s="59" t="s">
        <v>26</v>
      </c>
      <c r="B2" s="59"/>
      <c r="C2" s="59"/>
      <c r="D2" s="59"/>
      <c r="E2" s="59"/>
      <c r="F2" s="59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41711</v>
      </c>
    </row>
    <row r="3" spans="1:19" ht="24" customHeight="1" thickBot="1">
      <c r="A3" s="51"/>
      <c r="B3" s="52"/>
      <c r="C3" s="52"/>
      <c r="D3" s="63" t="s">
        <v>28</v>
      </c>
      <c r="E3" s="65" t="s">
        <v>29</v>
      </c>
      <c r="F3" s="65" t="s">
        <v>30</v>
      </c>
      <c r="G3" s="65" t="s">
        <v>31</v>
      </c>
      <c r="H3" s="65" t="s">
        <v>32</v>
      </c>
      <c r="I3" s="66" t="s">
        <v>33</v>
      </c>
      <c r="J3" s="67" t="s">
        <v>14</v>
      </c>
      <c r="K3" s="66" t="s">
        <v>34</v>
      </c>
      <c r="L3" s="65" t="s">
        <v>35</v>
      </c>
      <c r="M3" s="65" t="s">
        <v>36</v>
      </c>
      <c r="N3" s="65" t="s">
        <v>37</v>
      </c>
      <c r="O3" s="65" t="s">
        <v>38</v>
      </c>
      <c r="P3" s="66" t="s">
        <v>39</v>
      </c>
      <c r="Q3" s="69" t="s">
        <v>15</v>
      </c>
      <c r="R3" s="70" t="s">
        <v>16</v>
      </c>
      <c r="S3" s="2"/>
    </row>
    <row r="4" spans="1:19" s="8" customFormat="1" ht="16.5" customHeight="1">
      <c r="A4" s="112" t="s">
        <v>17</v>
      </c>
      <c r="B4" s="53" t="s">
        <v>9</v>
      </c>
      <c r="C4" s="53" t="s">
        <v>1</v>
      </c>
      <c r="D4" s="89"/>
      <c r="E4" s="14"/>
      <c r="F4" s="14"/>
      <c r="G4" s="97"/>
      <c r="H4" s="14"/>
      <c r="I4" s="23"/>
      <c r="J4" s="34">
        <f>SUM(D4:I4)</f>
        <v>0</v>
      </c>
      <c r="K4" s="100"/>
      <c r="L4" s="97"/>
      <c r="M4" s="14"/>
      <c r="N4" s="97"/>
      <c r="O4" s="97"/>
      <c r="P4" s="100"/>
      <c r="Q4" s="22">
        <f>SUM(K4:P4)</f>
        <v>0</v>
      </c>
      <c r="R4" s="27">
        <f>J4+Q4</f>
        <v>0</v>
      </c>
      <c r="S4" s="7"/>
    </row>
    <row r="5" spans="1:19" s="8" customFormat="1" ht="16.5" customHeight="1">
      <c r="A5" s="113"/>
      <c r="B5" s="53" t="s">
        <v>10</v>
      </c>
      <c r="C5" s="53" t="s">
        <v>2</v>
      </c>
      <c r="D5" s="89"/>
      <c r="E5" s="14"/>
      <c r="F5" s="14"/>
      <c r="G5" s="97"/>
      <c r="H5" s="14"/>
      <c r="I5" s="23"/>
      <c r="J5" s="33">
        <f>SUM(D5:I5)</f>
        <v>0</v>
      </c>
      <c r="K5" s="102"/>
      <c r="L5" s="106"/>
      <c r="M5" s="14"/>
      <c r="N5" s="106"/>
      <c r="O5" s="106"/>
      <c r="P5" s="102"/>
      <c r="Q5" s="21">
        <f>SUM(K5:P5)</f>
        <v>0</v>
      </c>
      <c r="R5" s="27">
        <f>J5+Q5</f>
        <v>0</v>
      </c>
      <c r="S5" s="7"/>
    </row>
    <row r="6" spans="1:19" s="8" customFormat="1" ht="16.5" customHeight="1" thickBot="1">
      <c r="A6" s="114"/>
      <c r="B6" s="54" t="s">
        <v>18</v>
      </c>
      <c r="C6" s="55" t="s">
        <v>3</v>
      </c>
      <c r="D6" s="44" t="str">
        <f>IF(OR(D4=0,D5=0)," ",D5/D4*1000)</f>
        <v> </v>
      </c>
      <c r="E6" s="15" t="str">
        <f aca="true" t="shared" si="0" ref="E6:R6">IF(OR(E4=0,E5=0)," ",(E5/E4)*1000)</f>
        <v> </v>
      </c>
      <c r="F6" s="15" t="str">
        <f t="shared" si="0"/>
        <v> </v>
      </c>
      <c r="G6" s="15" t="str">
        <f>IF(OR(G4=0,G5=0)," ",G5/G4*1000)</f>
        <v> </v>
      </c>
      <c r="H6" s="15" t="str">
        <f>IF(OR(H4=0,H5=0)," ",(H5/H4)*1000)</f>
        <v> </v>
      </c>
      <c r="I6" s="24" t="str">
        <f t="shared" si="0"/>
        <v> </v>
      </c>
      <c r="J6" s="32" t="str">
        <f t="shared" si="0"/>
        <v> </v>
      </c>
      <c r="K6" s="101" t="str">
        <f>IF(OR(K4=0,K5=0)," ",K5/K4*1000)</f>
        <v> </v>
      </c>
      <c r="L6" s="15" t="str">
        <f>IF(OR(L4=0,L5=0)," ",L5/L4*1000)</f>
        <v> </v>
      </c>
      <c r="M6" s="15" t="str">
        <f t="shared" si="0"/>
        <v> </v>
      </c>
      <c r="N6" s="15" t="str">
        <f>IF(OR(N4=0,N5=0)," ",N5/N4*1000)</f>
        <v> </v>
      </c>
      <c r="O6" s="15" t="str">
        <f>IF(OR(O4=0,O5=0)," ",O5/O4*1000)</f>
        <v> </v>
      </c>
      <c r="P6" s="101" t="str">
        <f>IF(OR(P4=0,P5=0)," ",P5/P4*1000)</f>
        <v> </v>
      </c>
      <c r="Q6" s="32" t="str">
        <f t="shared" si="0"/>
        <v> </v>
      </c>
      <c r="R6" s="28" t="str">
        <f t="shared" si="0"/>
        <v> </v>
      </c>
      <c r="S6" s="10"/>
    </row>
    <row r="7" spans="1:19" s="8" customFormat="1" ht="16.5" customHeight="1">
      <c r="A7" s="112" t="s">
        <v>20</v>
      </c>
      <c r="B7" s="53" t="s">
        <v>9</v>
      </c>
      <c r="C7" s="53" t="s">
        <v>1</v>
      </c>
      <c r="D7" s="89"/>
      <c r="E7" s="14"/>
      <c r="F7" s="14"/>
      <c r="G7" s="97"/>
      <c r="H7" s="14"/>
      <c r="I7" s="23"/>
      <c r="J7" s="31">
        <f>SUM(D7:I7)</f>
        <v>0</v>
      </c>
      <c r="K7" s="100"/>
      <c r="L7" s="97"/>
      <c r="M7" s="14"/>
      <c r="N7" s="97"/>
      <c r="O7" s="97"/>
      <c r="P7" s="100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13"/>
      <c r="B8" s="53" t="s">
        <v>10</v>
      </c>
      <c r="C8" s="53" t="s">
        <v>2</v>
      </c>
      <c r="D8" s="89"/>
      <c r="E8" s="14"/>
      <c r="F8" s="14"/>
      <c r="G8" s="97"/>
      <c r="H8" s="14"/>
      <c r="I8" s="23"/>
      <c r="J8" s="31">
        <f>SUM(D8:I8)</f>
        <v>0</v>
      </c>
      <c r="K8" s="102"/>
      <c r="L8" s="106"/>
      <c r="M8" s="14"/>
      <c r="N8" s="106"/>
      <c r="O8" s="106"/>
      <c r="P8" s="102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4"/>
      <c r="B9" s="54" t="s">
        <v>18</v>
      </c>
      <c r="C9" s="55" t="s">
        <v>3</v>
      </c>
      <c r="D9" s="44" t="str">
        <f>IF(OR(D7=0,D8=0)," ",D8/D7*1000)</f>
        <v> </v>
      </c>
      <c r="E9" s="15" t="str">
        <f aca="true" t="shared" si="1" ref="E9:R9">IF(OR(E7=0,E8=0)," ",(E8/E7)*1000)</f>
        <v> </v>
      </c>
      <c r="F9" s="15" t="str">
        <f t="shared" si="1"/>
        <v> </v>
      </c>
      <c r="G9" s="15" t="str">
        <f>IF(OR(G7=0,G8=0)," ",G8/G7*1000)</f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101" t="str">
        <f>IF(OR(K7=0,K8=0)," ",K8/K7*1000)</f>
        <v> </v>
      </c>
      <c r="L9" s="15" t="str">
        <f>IF(OR(L7=0,L8=0)," ",L8/L7*1000)</f>
        <v> </v>
      </c>
      <c r="M9" s="15" t="str">
        <f t="shared" si="1"/>
        <v> </v>
      </c>
      <c r="N9" s="15" t="str">
        <f>IF(OR(N7=0,N8=0)," ",N8/N7*1000)</f>
        <v> </v>
      </c>
      <c r="O9" s="15" t="str">
        <f>IF(OR(O7=0,O8=0)," ",O8/O7*1000)</f>
        <v> </v>
      </c>
      <c r="P9" s="101" t="str">
        <f>IF(OR(P7=0,P8=0)," ",P8/P7*1000)</f>
        <v> </v>
      </c>
      <c r="Q9" s="32" t="str">
        <f t="shared" si="1"/>
        <v> </v>
      </c>
      <c r="R9" s="28" t="str">
        <f t="shared" si="1"/>
        <v> </v>
      </c>
      <c r="S9" s="7"/>
    </row>
    <row r="10" spans="1:19" s="8" customFormat="1" ht="16.5" customHeight="1">
      <c r="A10" s="112" t="s">
        <v>19</v>
      </c>
      <c r="B10" s="53" t="s">
        <v>9</v>
      </c>
      <c r="C10" s="53" t="s">
        <v>1</v>
      </c>
      <c r="D10" s="89"/>
      <c r="E10" s="14"/>
      <c r="F10" s="14"/>
      <c r="G10" s="97"/>
      <c r="H10" s="14"/>
      <c r="I10" s="23"/>
      <c r="J10" s="31">
        <f>SUM(D10:I10)</f>
        <v>0</v>
      </c>
      <c r="K10" s="100"/>
      <c r="L10" s="97"/>
      <c r="M10" s="14"/>
      <c r="N10" s="97"/>
      <c r="O10" s="97"/>
      <c r="P10" s="100"/>
      <c r="Q10" s="31">
        <f>SUM(K10:P10)</f>
        <v>0</v>
      </c>
      <c r="R10" s="27">
        <f>J10+Q10</f>
        <v>0</v>
      </c>
      <c r="S10" s="7"/>
    </row>
    <row r="11" spans="1:19" s="8" customFormat="1" ht="16.5" customHeight="1">
      <c r="A11" s="113"/>
      <c r="B11" s="53" t="s">
        <v>10</v>
      </c>
      <c r="C11" s="53" t="s">
        <v>2</v>
      </c>
      <c r="D11" s="89"/>
      <c r="E11" s="16"/>
      <c r="F11" s="16"/>
      <c r="G11" s="97"/>
      <c r="H11" s="16"/>
      <c r="I11" s="25"/>
      <c r="J11" s="33">
        <f>SUM(D11:I11)</f>
        <v>0</v>
      </c>
      <c r="K11" s="102"/>
      <c r="L11" s="106"/>
      <c r="M11" s="16"/>
      <c r="N11" s="106"/>
      <c r="O11" s="106"/>
      <c r="P11" s="102"/>
      <c r="Q11" s="33">
        <f>SUM(K11:P11)</f>
        <v>0</v>
      </c>
      <c r="R11" s="29">
        <f>J11+Q11</f>
        <v>0</v>
      </c>
      <c r="S11" s="7"/>
    </row>
    <row r="12" spans="1:19" s="8" customFormat="1" ht="16.5" customHeight="1" thickBot="1">
      <c r="A12" s="114"/>
      <c r="B12" s="54" t="s">
        <v>18</v>
      </c>
      <c r="C12" s="55" t="s">
        <v>3</v>
      </c>
      <c r="D12" s="44" t="str">
        <f>IF(OR(D10=0,D11=0)," ",D11/D10*1000)</f>
        <v> </v>
      </c>
      <c r="E12" s="15" t="str">
        <f aca="true" t="shared" si="2" ref="E12:R12">IF(OR(E10=0,E11=0)," ",(E11/E10)*1000)</f>
        <v> </v>
      </c>
      <c r="F12" s="15" t="str">
        <f t="shared" si="2"/>
        <v> </v>
      </c>
      <c r="G12" s="15" t="str">
        <f>IF(OR(G10=0,G11=0)," ",G11/G10*1000)</f>
        <v> </v>
      </c>
      <c r="H12" s="15" t="str">
        <f t="shared" si="2"/>
        <v> </v>
      </c>
      <c r="I12" s="24" t="str">
        <f t="shared" si="2"/>
        <v> </v>
      </c>
      <c r="J12" s="32" t="str">
        <f t="shared" si="2"/>
        <v> </v>
      </c>
      <c r="K12" s="101" t="str">
        <f>IF(OR(K10=0,K11=0)," ",K11/K10*1000)</f>
        <v> </v>
      </c>
      <c r="L12" s="15" t="str">
        <f>IF(OR(L10=0,L11=0)," ",L11/L10*1000)</f>
        <v> </v>
      </c>
      <c r="M12" s="15" t="str">
        <f t="shared" si="2"/>
        <v> </v>
      </c>
      <c r="N12" s="15" t="str">
        <f>IF(OR(N10=0,N11=0)," ",N11/N10*1000)</f>
        <v> </v>
      </c>
      <c r="O12" s="15" t="str">
        <f>IF(OR(O10=0,O11=0)," ",O11/O10*1000)</f>
        <v> </v>
      </c>
      <c r="P12" s="101" t="str">
        <f>IF(OR(P10=0,P11=0)," ",P11/P10*1000)</f>
        <v> </v>
      </c>
      <c r="Q12" s="32" t="str">
        <f t="shared" si="2"/>
        <v> </v>
      </c>
      <c r="R12" s="28" t="str">
        <f t="shared" si="2"/>
        <v> </v>
      </c>
      <c r="S12" s="10"/>
    </row>
    <row r="13" spans="1:19" s="8" customFormat="1" ht="16.5" customHeight="1">
      <c r="A13" s="112" t="s">
        <v>42</v>
      </c>
      <c r="B13" s="53" t="s">
        <v>9</v>
      </c>
      <c r="C13" s="53" t="s">
        <v>1</v>
      </c>
      <c r="D13" s="89"/>
      <c r="E13" s="14"/>
      <c r="F13" s="14"/>
      <c r="G13" s="97"/>
      <c r="H13" s="14"/>
      <c r="I13" s="23"/>
      <c r="J13" s="31">
        <f>SUM(D13:I13)</f>
        <v>0</v>
      </c>
      <c r="K13" s="100"/>
      <c r="L13" s="97"/>
      <c r="M13" s="14"/>
      <c r="N13" s="97"/>
      <c r="O13" s="97"/>
      <c r="P13" s="100"/>
      <c r="Q13" s="31">
        <f>SUM(K13:P13)</f>
        <v>0</v>
      </c>
      <c r="R13" s="27">
        <f>J13+Q13</f>
        <v>0</v>
      </c>
      <c r="S13" s="7"/>
    </row>
    <row r="14" spans="1:19" s="8" customFormat="1" ht="16.5" customHeight="1">
      <c r="A14" s="113"/>
      <c r="B14" s="53" t="s">
        <v>10</v>
      </c>
      <c r="C14" s="53" t="s">
        <v>2</v>
      </c>
      <c r="D14" s="89"/>
      <c r="E14" s="16"/>
      <c r="F14" s="16"/>
      <c r="G14" s="97"/>
      <c r="H14" s="16"/>
      <c r="I14" s="25"/>
      <c r="J14" s="33">
        <f>SUM(D14:I14)</f>
        <v>0</v>
      </c>
      <c r="K14" s="102"/>
      <c r="L14" s="106"/>
      <c r="M14" s="16"/>
      <c r="N14" s="106"/>
      <c r="O14" s="106"/>
      <c r="P14" s="102"/>
      <c r="Q14" s="33">
        <f>SUM(K14:P14)</f>
        <v>0</v>
      </c>
      <c r="R14" s="29">
        <f>J14+Q14</f>
        <v>0</v>
      </c>
      <c r="S14" s="7"/>
    </row>
    <row r="15" spans="1:19" s="8" customFormat="1" ht="16.5" customHeight="1" thickBot="1">
      <c r="A15" s="114"/>
      <c r="B15" s="54" t="s">
        <v>18</v>
      </c>
      <c r="C15" s="55" t="s">
        <v>3</v>
      </c>
      <c r="D15" s="44" t="str">
        <f>IF(OR(D13=0,D14=0)," ",D14/D13*1000)</f>
        <v> </v>
      </c>
      <c r="E15" s="15" t="str">
        <f aca="true" t="shared" si="3" ref="E15:R15">IF(OR(E13=0,E14=0)," ",(E14/E13)*1000)</f>
        <v> </v>
      </c>
      <c r="F15" s="15" t="str">
        <f t="shared" si="3"/>
        <v> </v>
      </c>
      <c r="G15" s="15" t="str">
        <f>IF(OR(G13=0,G14=0)," ",G14/G13*1000)</f>
        <v> </v>
      </c>
      <c r="H15" s="15" t="str">
        <f t="shared" si="3"/>
        <v> </v>
      </c>
      <c r="I15" s="24" t="str">
        <f t="shared" si="3"/>
        <v> </v>
      </c>
      <c r="J15" s="32" t="str">
        <f t="shared" si="3"/>
        <v> </v>
      </c>
      <c r="K15" s="101" t="str">
        <f>IF(OR(K13=0,K14=0)," ",K14/K13*1000)</f>
        <v> </v>
      </c>
      <c r="L15" s="15" t="str">
        <f>IF(OR(L13=0,L14=0)," ",L14/L13*1000)</f>
        <v> </v>
      </c>
      <c r="M15" s="15" t="str">
        <f t="shared" si="3"/>
        <v> </v>
      </c>
      <c r="N15" s="15" t="str">
        <f>IF(OR(N13=0,N14=0)," ",N14/N13*1000)</f>
        <v> </v>
      </c>
      <c r="O15" s="15" t="str">
        <f>IF(OR(O13=0,O14=0)," ",O14/O13*1000)</f>
        <v> </v>
      </c>
      <c r="P15" s="101" t="str">
        <f>IF(OR(P13=0,P14=0)," ",P14/P13*1000)</f>
        <v> </v>
      </c>
      <c r="Q15" s="32" t="str">
        <f t="shared" si="3"/>
        <v> </v>
      </c>
      <c r="R15" s="28" t="str">
        <f t="shared" si="3"/>
        <v> </v>
      </c>
      <c r="S15" s="10"/>
    </row>
    <row r="16" spans="1:19" s="8" customFormat="1" ht="16.5" customHeight="1">
      <c r="A16" s="112" t="s">
        <v>25</v>
      </c>
      <c r="B16" s="53" t="s">
        <v>9</v>
      </c>
      <c r="C16" s="53" t="s">
        <v>1</v>
      </c>
      <c r="D16" s="89"/>
      <c r="E16" s="14"/>
      <c r="F16" s="14"/>
      <c r="G16" s="97"/>
      <c r="H16" s="14"/>
      <c r="I16" s="23"/>
      <c r="J16" s="31">
        <f>SUM(D16:I16)</f>
        <v>0</v>
      </c>
      <c r="K16" s="100"/>
      <c r="L16" s="97"/>
      <c r="M16" s="14"/>
      <c r="N16" s="97"/>
      <c r="O16" s="97"/>
      <c r="P16" s="100"/>
      <c r="Q16" s="31">
        <f>SUM(K16:P16)</f>
        <v>0</v>
      </c>
      <c r="R16" s="27">
        <f>J16+Q16</f>
        <v>0</v>
      </c>
      <c r="S16" s="7"/>
    </row>
    <row r="17" spans="1:19" s="8" customFormat="1" ht="16.5" customHeight="1">
      <c r="A17" s="113"/>
      <c r="B17" s="53" t="s">
        <v>10</v>
      </c>
      <c r="C17" s="53" t="s">
        <v>2</v>
      </c>
      <c r="D17" s="89"/>
      <c r="E17" s="14"/>
      <c r="F17" s="14"/>
      <c r="G17" s="97"/>
      <c r="H17" s="14"/>
      <c r="I17" s="23"/>
      <c r="J17" s="31">
        <f>SUM(D17:I17)</f>
        <v>0</v>
      </c>
      <c r="K17" s="102"/>
      <c r="L17" s="106"/>
      <c r="M17" s="14"/>
      <c r="N17" s="106"/>
      <c r="O17" s="106"/>
      <c r="P17" s="102"/>
      <c r="Q17" s="31">
        <f>SUM(K17:P17)</f>
        <v>0</v>
      </c>
      <c r="R17" s="27">
        <f>J17+Q17</f>
        <v>0</v>
      </c>
      <c r="S17" s="7"/>
    </row>
    <row r="18" spans="1:19" s="8" customFormat="1" ht="16.5" customHeight="1" thickBot="1">
      <c r="A18" s="114"/>
      <c r="B18" s="54" t="s">
        <v>18</v>
      </c>
      <c r="C18" s="55" t="s">
        <v>3</v>
      </c>
      <c r="D18" s="44" t="str">
        <f>IF(OR(D16=0,D17=0)," ",D17/D16*1000)</f>
        <v> </v>
      </c>
      <c r="E18" s="15" t="str">
        <f aca="true" t="shared" si="4" ref="E18:R18">IF(OR(E16=0,E17=0)," ",(E17/E16)*1000)</f>
        <v> </v>
      </c>
      <c r="F18" s="15" t="str">
        <f t="shared" si="4"/>
        <v> </v>
      </c>
      <c r="G18" s="15" t="str">
        <f>IF(OR(G16=0,G17=0)," ",G17/G16*1000)</f>
        <v> </v>
      </c>
      <c r="H18" s="15" t="str">
        <f t="shared" si="4"/>
        <v> </v>
      </c>
      <c r="I18" s="24" t="str">
        <f t="shared" si="4"/>
        <v> </v>
      </c>
      <c r="J18" s="32" t="str">
        <f t="shared" si="4"/>
        <v> </v>
      </c>
      <c r="K18" s="101" t="str">
        <f>IF(OR(K16=0,K17=0)," ",K17/K16*1000)</f>
        <v> </v>
      </c>
      <c r="L18" s="15" t="str">
        <f>IF(OR(L16=0,L17=0)," ",L17/L16*1000)</f>
        <v> </v>
      </c>
      <c r="M18" s="15" t="str">
        <f t="shared" si="4"/>
        <v> </v>
      </c>
      <c r="N18" s="15" t="str">
        <f>IF(OR(N16=0,N17=0)," ",N17/N16*1000)</f>
        <v> </v>
      </c>
      <c r="O18" s="15" t="str">
        <f>IF(OR(O16=0,O17=0)," ",O17/O16*1000)</f>
        <v> </v>
      </c>
      <c r="P18" s="101" t="str">
        <f>IF(OR(P16=0,P17=0)," ",P17/P16*1000)</f>
        <v> </v>
      </c>
      <c r="Q18" s="32" t="str">
        <f t="shared" si="4"/>
        <v> </v>
      </c>
      <c r="R18" s="28" t="str">
        <f t="shared" si="4"/>
        <v> </v>
      </c>
      <c r="S18" s="10"/>
    </row>
    <row r="19" spans="1:19" s="8" customFormat="1" ht="16.5" customHeight="1">
      <c r="A19" s="112" t="s">
        <v>21</v>
      </c>
      <c r="B19" s="53" t="s">
        <v>9</v>
      </c>
      <c r="C19" s="53" t="s">
        <v>1</v>
      </c>
      <c r="D19" s="89"/>
      <c r="E19" s="14"/>
      <c r="F19" s="14"/>
      <c r="G19" s="97"/>
      <c r="H19" s="14"/>
      <c r="I19" s="23"/>
      <c r="J19" s="31">
        <f>SUM(D19:I19)</f>
        <v>0</v>
      </c>
      <c r="K19" s="100"/>
      <c r="L19" s="97"/>
      <c r="M19" s="14"/>
      <c r="N19" s="97"/>
      <c r="O19" s="97"/>
      <c r="P19" s="100"/>
      <c r="Q19" s="31">
        <f>SUM(K19:P19)</f>
        <v>0</v>
      </c>
      <c r="R19" s="27">
        <f>J19+Q19</f>
        <v>0</v>
      </c>
      <c r="S19" s="7"/>
    </row>
    <row r="20" spans="1:19" s="8" customFormat="1" ht="16.5" customHeight="1">
      <c r="A20" s="113"/>
      <c r="B20" s="53" t="s">
        <v>10</v>
      </c>
      <c r="C20" s="53" t="s">
        <v>2</v>
      </c>
      <c r="D20" s="89"/>
      <c r="E20" s="14"/>
      <c r="F20" s="14"/>
      <c r="G20" s="97"/>
      <c r="H20" s="14"/>
      <c r="I20" s="23"/>
      <c r="J20" s="31">
        <f>SUM(D20:I20)</f>
        <v>0</v>
      </c>
      <c r="K20" s="102"/>
      <c r="L20" s="106"/>
      <c r="M20" s="14"/>
      <c r="N20" s="106"/>
      <c r="O20" s="106"/>
      <c r="P20" s="102"/>
      <c r="Q20" s="31">
        <f>SUM(K20:P20)</f>
        <v>0</v>
      </c>
      <c r="R20" s="27">
        <f>J20+Q20</f>
        <v>0</v>
      </c>
      <c r="S20" s="7"/>
    </row>
    <row r="21" spans="1:19" s="8" customFormat="1" ht="16.5" customHeight="1" thickBot="1">
      <c r="A21" s="114"/>
      <c r="B21" s="54" t="s">
        <v>18</v>
      </c>
      <c r="C21" s="55" t="s">
        <v>3</v>
      </c>
      <c r="D21" s="44" t="str">
        <f>IF(OR(D19=0,D20=0)," ",D20/D19*1000)</f>
        <v> </v>
      </c>
      <c r="E21" s="15" t="str">
        <f aca="true" t="shared" si="5" ref="E21:R21">IF(OR(E19=0,E20=0)," ",(E20/E19)*1000)</f>
        <v> </v>
      </c>
      <c r="F21" s="15" t="str">
        <f t="shared" si="5"/>
        <v> </v>
      </c>
      <c r="G21" s="15" t="str">
        <f>IF(OR(G19=0,G20=0)," ",G20/G19*1000)</f>
        <v> </v>
      </c>
      <c r="H21" s="15" t="str">
        <f t="shared" si="5"/>
        <v> </v>
      </c>
      <c r="I21" s="24" t="str">
        <f t="shared" si="5"/>
        <v> </v>
      </c>
      <c r="J21" s="32" t="str">
        <f t="shared" si="5"/>
        <v> </v>
      </c>
      <c r="K21" s="101" t="str">
        <f>IF(OR(K19=0,K20=0)," ",K20/K19*1000)</f>
        <v> </v>
      </c>
      <c r="L21" s="15" t="str">
        <f>IF(OR(L19=0,L20=0)," ",L20/L19*1000)</f>
        <v> </v>
      </c>
      <c r="M21" s="15" t="str">
        <f t="shared" si="5"/>
        <v> </v>
      </c>
      <c r="N21" s="15" t="str">
        <f>IF(OR(N19=0,N20=0)," ",N20/N19*1000)</f>
        <v> </v>
      </c>
      <c r="O21" s="15" t="str">
        <f>IF(OR(O19=0,O20=0)," ",O20/O19*1000)</f>
        <v> </v>
      </c>
      <c r="P21" s="101" t="str">
        <f>IF(OR(P19=0,P20=0)," ",P20/P19*1000)</f>
        <v> </v>
      </c>
      <c r="Q21" s="32" t="str">
        <f t="shared" si="5"/>
        <v> </v>
      </c>
      <c r="R21" s="28" t="str">
        <f t="shared" si="5"/>
        <v> </v>
      </c>
      <c r="S21" s="10"/>
    </row>
    <row r="22" spans="1:19" s="8" customFormat="1" ht="16.5" customHeight="1">
      <c r="A22" s="112" t="s">
        <v>41</v>
      </c>
      <c r="B22" s="53" t="s">
        <v>9</v>
      </c>
      <c r="C22" s="53" t="s">
        <v>1</v>
      </c>
      <c r="D22" s="89"/>
      <c r="E22" s="14"/>
      <c r="F22" s="14"/>
      <c r="G22" s="97"/>
      <c r="H22" s="14"/>
      <c r="I22" s="23"/>
      <c r="J22" s="31">
        <f>SUM(D22:I22)</f>
        <v>0</v>
      </c>
      <c r="K22" s="100"/>
      <c r="L22" s="97"/>
      <c r="M22" s="14"/>
      <c r="N22" s="97"/>
      <c r="O22" s="97"/>
      <c r="P22" s="100"/>
      <c r="Q22" s="31">
        <f>SUM(K22:P22)</f>
        <v>0</v>
      </c>
      <c r="R22" s="27">
        <f>J22+Q22</f>
        <v>0</v>
      </c>
      <c r="S22" s="7"/>
    </row>
    <row r="23" spans="1:19" s="8" customFormat="1" ht="16.5" customHeight="1">
      <c r="A23" s="113"/>
      <c r="B23" s="53" t="s">
        <v>10</v>
      </c>
      <c r="C23" s="53" t="s">
        <v>2</v>
      </c>
      <c r="D23" s="89"/>
      <c r="E23" s="14"/>
      <c r="F23" s="14"/>
      <c r="G23" s="97"/>
      <c r="H23" s="14"/>
      <c r="I23" s="23"/>
      <c r="J23" s="31">
        <f>SUM(D23:I23)</f>
        <v>0</v>
      </c>
      <c r="K23" s="102"/>
      <c r="L23" s="106"/>
      <c r="M23" s="14"/>
      <c r="N23" s="106"/>
      <c r="O23" s="106"/>
      <c r="P23" s="102"/>
      <c r="Q23" s="31">
        <f>SUM(K23:P23)</f>
        <v>0</v>
      </c>
      <c r="R23" s="27">
        <f>J23+Q23</f>
        <v>0</v>
      </c>
      <c r="S23" s="7"/>
    </row>
    <row r="24" spans="1:19" s="8" customFormat="1" ht="16.5" customHeight="1" thickBot="1">
      <c r="A24" s="114"/>
      <c r="B24" s="54" t="s">
        <v>18</v>
      </c>
      <c r="C24" s="55" t="s">
        <v>3</v>
      </c>
      <c r="D24" s="44" t="str">
        <f>IF(OR(D22=0,D23=0)," ",D23/D22*1000)</f>
        <v> </v>
      </c>
      <c r="E24" s="15" t="str">
        <f aca="true" t="shared" si="6" ref="E24:R24">IF(OR(E22=0,E23=0)," ",(E23/E22)*1000)</f>
        <v> </v>
      </c>
      <c r="F24" s="15" t="str">
        <f t="shared" si="6"/>
        <v> </v>
      </c>
      <c r="G24" s="15" t="str">
        <f>IF(OR(G22=0,G23=0)," ",G23/G22*1000)</f>
        <v> </v>
      </c>
      <c r="H24" s="15" t="str">
        <f t="shared" si="6"/>
        <v> </v>
      </c>
      <c r="I24" s="24" t="str">
        <f t="shared" si="6"/>
        <v> </v>
      </c>
      <c r="J24" s="32" t="str">
        <f t="shared" si="6"/>
        <v> </v>
      </c>
      <c r="K24" s="101" t="str">
        <f>IF(OR(K22=0,K23=0)," ",K23/K22*1000)</f>
        <v> </v>
      </c>
      <c r="L24" s="15" t="str">
        <f>IF(OR(L22=0,L23=0)," ",L23/L22*1000)</f>
        <v> </v>
      </c>
      <c r="M24" s="15" t="str">
        <f t="shared" si="6"/>
        <v> </v>
      </c>
      <c r="N24" s="15" t="str">
        <f>IF(OR(N22=0,N23=0)," ",N23/N22*1000)</f>
        <v> </v>
      </c>
      <c r="O24" s="15" t="str">
        <f>IF(OR(O22=0,O23=0)," ",O23/O22*1000)</f>
        <v> </v>
      </c>
      <c r="P24" s="101" t="str">
        <f>IF(OR(P22=0,P23=0)," ",P23/P22*1000)</f>
        <v> </v>
      </c>
      <c r="Q24" s="32" t="str">
        <f t="shared" si="6"/>
        <v> </v>
      </c>
      <c r="R24" s="28" t="str">
        <f t="shared" si="6"/>
        <v> </v>
      </c>
      <c r="S24" s="10"/>
    </row>
    <row r="25" spans="1:19" s="8" customFormat="1" ht="16.5" customHeight="1">
      <c r="A25" s="112" t="s">
        <v>52</v>
      </c>
      <c r="B25" s="53" t="s">
        <v>9</v>
      </c>
      <c r="C25" s="53" t="s">
        <v>1</v>
      </c>
      <c r="D25" s="89"/>
      <c r="E25" s="14"/>
      <c r="F25" s="14"/>
      <c r="G25" s="97"/>
      <c r="H25" s="14"/>
      <c r="I25" s="23"/>
      <c r="J25" s="31">
        <f>SUM(D25:I25)</f>
        <v>0</v>
      </c>
      <c r="K25" s="100"/>
      <c r="L25" s="97"/>
      <c r="M25" s="14"/>
      <c r="N25" s="97"/>
      <c r="O25" s="97"/>
      <c r="P25" s="100"/>
      <c r="Q25" s="31">
        <f>SUM(K25:P25)</f>
        <v>0</v>
      </c>
      <c r="R25" s="27">
        <f>J25+Q25</f>
        <v>0</v>
      </c>
      <c r="S25" s="7"/>
    </row>
    <row r="26" spans="1:19" s="8" customFormat="1" ht="16.5" customHeight="1">
      <c r="A26" s="113"/>
      <c r="B26" s="53" t="s">
        <v>10</v>
      </c>
      <c r="C26" s="53" t="s">
        <v>2</v>
      </c>
      <c r="D26" s="89"/>
      <c r="E26" s="14"/>
      <c r="F26" s="14"/>
      <c r="G26" s="97"/>
      <c r="H26" s="14"/>
      <c r="I26" s="23"/>
      <c r="J26" s="31">
        <f>SUM(D26:I26)</f>
        <v>0</v>
      </c>
      <c r="K26" s="102"/>
      <c r="L26" s="106"/>
      <c r="M26" s="14"/>
      <c r="N26" s="106"/>
      <c r="O26" s="106"/>
      <c r="P26" s="102"/>
      <c r="Q26" s="31">
        <f>SUM(K26:P26)</f>
        <v>0</v>
      </c>
      <c r="R26" s="27">
        <f>J26+Q26</f>
        <v>0</v>
      </c>
      <c r="S26" s="7"/>
    </row>
    <row r="27" spans="1:19" s="8" customFormat="1" ht="16.5" customHeight="1" thickBot="1">
      <c r="A27" s="114"/>
      <c r="B27" s="54" t="s">
        <v>18</v>
      </c>
      <c r="C27" s="55" t="s">
        <v>3</v>
      </c>
      <c r="D27" s="44" t="str">
        <f>IF(OR(D25=0,D26=0)," ",D26/D25*1000)</f>
        <v> </v>
      </c>
      <c r="E27" s="15" t="str">
        <f aca="true" t="shared" si="7" ref="E27:R27">IF(OR(E25=0,E26=0)," ",(E26/E25)*1000)</f>
        <v> </v>
      </c>
      <c r="F27" s="15" t="str">
        <f t="shared" si="7"/>
        <v> </v>
      </c>
      <c r="G27" s="15" t="str">
        <f>IF(OR(G25=0,G26=0)," ",G26/G25*1000)</f>
        <v> </v>
      </c>
      <c r="H27" s="15" t="str">
        <f t="shared" si="7"/>
        <v> </v>
      </c>
      <c r="I27" s="24" t="str">
        <f t="shared" si="7"/>
        <v> </v>
      </c>
      <c r="J27" s="32" t="str">
        <f t="shared" si="7"/>
        <v> </v>
      </c>
      <c r="K27" s="101" t="str">
        <f>IF(OR(K25=0,K26=0)," ",K26/K25*1000)</f>
        <v> </v>
      </c>
      <c r="L27" s="15" t="str">
        <f>IF(OR(L25=0,L26=0)," ",L26/L25*1000)</f>
        <v> </v>
      </c>
      <c r="M27" s="15" t="str">
        <f t="shared" si="7"/>
        <v> </v>
      </c>
      <c r="N27" s="15" t="str">
        <f>IF(OR(N25=0,N26=0)," ",N26/N25*1000)</f>
        <v> </v>
      </c>
      <c r="O27" s="15" t="str">
        <f>IF(OR(O25=0,O26=0)," ",O26/O25*1000)</f>
        <v> </v>
      </c>
      <c r="P27" s="101" t="str">
        <f>IF(OR(P25=0,P26=0)," ",P26/P25*1000)</f>
        <v> </v>
      </c>
      <c r="Q27" s="32" t="str">
        <f t="shared" si="7"/>
        <v> </v>
      </c>
      <c r="R27" s="28" t="str">
        <f t="shared" si="7"/>
        <v> </v>
      </c>
      <c r="S27" s="10"/>
    </row>
    <row r="28" spans="1:19" s="8" customFormat="1" ht="16.5" customHeight="1">
      <c r="A28" s="112" t="s">
        <v>22</v>
      </c>
      <c r="B28" s="53" t="s">
        <v>9</v>
      </c>
      <c r="C28" s="53" t="s">
        <v>1</v>
      </c>
      <c r="D28" s="89"/>
      <c r="E28" s="14"/>
      <c r="F28" s="14"/>
      <c r="G28" s="97"/>
      <c r="H28" s="14"/>
      <c r="I28" s="23"/>
      <c r="J28" s="31">
        <f>SUM(D28:I28)</f>
        <v>0</v>
      </c>
      <c r="K28" s="100"/>
      <c r="L28" s="97"/>
      <c r="M28" s="14"/>
      <c r="N28" s="97"/>
      <c r="O28" s="97"/>
      <c r="P28" s="100"/>
      <c r="Q28" s="31">
        <f>SUM(K28:P28)</f>
        <v>0</v>
      </c>
      <c r="R28" s="27">
        <f>J28+Q28</f>
        <v>0</v>
      </c>
      <c r="S28" s="7"/>
    </row>
    <row r="29" spans="1:19" s="8" customFormat="1" ht="16.5" customHeight="1">
      <c r="A29" s="113"/>
      <c r="B29" s="53" t="s">
        <v>10</v>
      </c>
      <c r="C29" s="53" t="s">
        <v>2</v>
      </c>
      <c r="D29" s="89"/>
      <c r="E29" s="14"/>
      <c r="F29" s="14"/>
      <c r="G29" s="97"/>
      <c r="H29" s="14"/>
      <c r="I29" s="23"/>
      <c r="J29" s="31">
        <f>SUM(D29:I29)</f>
        <v>0</v>
      </c>
      <c r="K29" s="102"/>
      <c r="L29" s="106"/>
      <c r="M29" s="14"/>
      <c r="N29" s="106"/>
      <c r="O29" s="106"/>
      <c r="P29" s="102"/>
      <c r="Q29" s="31">
        <f>SUM(K29:P29)</f>
        <v>0</v>
      </c>
      <c r="R29" s="27">
        <f>J29+Q29</f>
        <v>0</v>
      </c>
      <c r="S29" s="7"/>
    </row>
    <row r="30" spans="1:19" s="8" customFormat="1" ht="16.5" customHeight="1" thickBot="1">
      <c r="A30" s="114"/>
      <c r="B30" s="54" t="s">
        <v>18</v>
      </c>
      <c r="C30" s="55" t="s">
        <v>3</v>
      </c>
      <c r="D30" s="44" t="str">
        <f>IF(OR(D28=0,D29=0)," ",D29/D28*1000)</f>
        <v> </v>
      </c>
      <c r="E30" s="15" t="str">
        <f aca="true" t="shared" si="8" ref="E30:R30">IF(OR(E28=0,E29=0)," ",(E29/E28)*1000)</f>
        <v> </v>
      </c>
      <c r="F30" s="15" t="str">
        <f t="shared" si="8"/>
        <v> </v>
      </c>
      <c r="G30" s="15" t="str">
        <f>IF(OR(G28=0,G29=0)," ",G29/G28*1000)</f>
        <v> </v>
      </c>
      <c r="H30" s="15" t="str">
        <f t="shared" si="8"/>
        <v> </v>
      </c>
      <c r="I30" s="24" t="str">
        <f t="shared" si="8"/>
        <v> </v>
      </c>
      <c r="J30" s="32" t="str">
        <f t="shared" si="8"/>
        <v> </v>
      </c>
      <c r="K30" s="101" t="str">
        <f>IF(OR(K28=0,K29=0)," ",K29/K28*1000)</f>
        <v> </v>
      </c>
      <c r="L30" s="15" t="str">
        <f>IF(OR(L28=0,L29=0)," ",L29/L28*1000)</f>
        <v> </v>
      </c>
      <c r="M30" s="15" t="str">
        <f t="shared" si="8"/>
        <v> </v>
      </c>
      <c r="N30" s="15" t="str">
        <f>IF(OR(N28=0,N29=0)," ",N29/N28*1000)</f>
        <v> </v>
      </c>
      <c r="O30" s="15" t="str">
        <f>IF(OR(O28=0,O29=0)," ",O29/O28*1000)</f>
        <v> </v>
      </c>
      <c r="P30" s="101" t="str">
        <f>IF(OR(P28=0,P29=0)," ",P29/P28*1000)</f>
        <v> </v>
      </c>
      <c r="Q30" s="32" t="str">
        <f t="shared" si="8"/>
        <v> </v>
      </c>
      <c r="R30" s="28" t="str">
        <f t="shared" si="8"/>
        <v> </v>
      </c>
      <c r="S30" s="10"/>
    </row>
    <row r="31" spans="1:19" s="8" customFormat="1" ht="16.5" customHeight="1">
      <c r="A31" s="112" t="s">
        <v>23</v>
      </c>
      <c r="B31" s="53" t="s">
        <v>9</v>
      </c>
      <c r="C31" s="53" t="s">
        <v>1</v>
      </c>
      <c r="D31" s="89"/>
      <c r="E31" s="14"/>
      <c r="F31" s="14"/>
      <c r="G31" s="97"/>
      <c r="H31" s="14"/>
      <c r="I31" s="23"/>
      <c r="J31" s="31">
        <f>SUM(D31:I31)</f>
        <v>0</v>
      </c>
      <c r="K31" s="100"/>
      <c r="L31" s="97"/>
      <c r="M31" s="14"/>
      <c r="N31" s="97"/>
      <c r="O31" s="97"/>
      <c r="P31" s="100"/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13"/>
      <c r="B32" s="53" t="s">
        <v>10</v>
      </c>
      <c r="C32" s="53" t="s">
        <v>2</v>
      </c>
      <c r="D32" s="89"/>
      <c r="E32" s="16"/>
      <c r="F32" s="16"/>
      <c r="G32" s="97"/>
      <c r="H32" s="16"/>
      <c r="I32" s="25"/>
      <c r="J32" s="33">
        <f>SUM(D32:I32)</f>
        <v>0</v>
      </c>
      <c r="K32" s="102"/>
      <c r="L32" s="106"/>
      <c r="M32" s="16"/>
      <c r="N32" s="106"/>
      <c r="O32" s="106"/>
      <c r="P32" s="102"/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4"/>
      <c r="B33" s="54" t="s">
        <v>18</v>
      </c>
      <c r="C33" s="55" t="s">
        <v>3</v>
      </c>
      <c r="D33" s="44" t="str">
        <f>IF(OR(D31=0,D32=0)," ",D32/D31*1000)</f>
        <v> </v>
      </c>
      <c r="E33" s="15" t="str">
        <f aca="true" t="shared" si="9" ref="E33:R33">IF(OR(E31=0,E32=0)," ",(E32/E31)*1000)</f>
        <v> </v>
      </c>
      <c r="F33" s="15" t="str">
        <f t="shared" si="9"/>
        <v> </v>
      </c>
      <c r="G33" s="15" t="str">
        <f>IF(OR(G31=0,G32=0)," ",G32/G31*1000)</f>
        <v> </v>
      </c>
      <c r="H33" s="15" t="str">
        <f t="shared" si="9"/>
        <v> </v>
      </c>
      <c r="I33" s="24" t="str">
        <f t="shared" si="9"/>
        <v> </v>
      </c>
      <c r="J33" s="32" t="str">
        <f t="shared" si="9"/>
        <v> </v>
      </c>
      <c r="K33" s="101" t="str">
        <f>IF(OR(K31=0,K32=0)," ",K32/K31*1000)</f>
        <v> </v>
      </c>
      <c r="L33" s="15" t="str">
        <f>IF(OR(L31=0,L32=0)," ",L32/L31*1000)</f>
        <v> </v>
      </c>
      <c r="M33" s="15" t="str">
        <f t="shared" si="9"/>
        <v> </v>
      </c>
      <c r="N33" s="15" t="str">
        <f>IF(OR(N31=0,N32=0)," ",N32/N31*1000)</f>
        <v> </v>
      </c>
      <c r="O33" s="15" t="str">
        <f>IF(OR(O31=0,O32=0)," ",O32/O31*1000)</f>
        <v> </v>
      </c>
      <c r="P33" s="101" t="str">
        <f>IF(OR(P31=0,P32=0)," ",P32/P31*1000)</f>
        <v> </v>
      </c>
      <c r="Q33" s="32" t="str">
        <f t="shared" si="9"/>
        <v> </v>
      </c>
      <c r="R33" s="28" t="str">
        <f t="shared" si="9"/>
        <v> </v>
      </c>
      <c r="S33" s="10"/>
    </row>
    <row r="34" spans="1:19" s="8" customFormat="1" ht="16.5" customHeight="1">
      <c r="A34" s="112" t="s">
        <v>53</v>
      </c>
      <c r="B34" s="53" t="s">
        <v>9</v>
      </c>
      <c r="C34" s="53" t="s">
        <v>1</v>
      </c>
      <c r="D34" s="89"/>
      <c r="E34" s="14"/>
      <c r="F34" s="14"/>
      <c r="G34" s="97"/>
      <c r="H34" s="14"/>
      <c r="I34" s="23"/>
      <c r="J34" s="31">
        <f>SUM(D34:I34)</f>
        <v>0</v>
      </c>
      <c r="K34" s="100"/>
      <c r="L34" s="97"/>
      <c r="M34" s="14"/>
      <c r="N34" s="97"/>
      <c r="O34" s="97"/>
      <c r="P34" s="100"/>
      <c r="Q34" s="31">
        <f>SUM(K34:P34)</f>
        <v>0</v>
      </c>
      <c r="R34" s="27">
        <f>J34+Q34</f>
        <v>0</v>
      </c>
      <c r="S34" s="7"/>
    </row>
    <row r="35" spans="1:19" s="8" customFormat="1" ht="16.5" customHeight="1">
      <c r="A35" s="113"/>
      <c r="B35" s="53" t="s">
        <v>10</v>
      </c>
      <c r="C35" s="53" t="s">
        <v>2</v>
      </c>
      <c r="D35" s="89"/>
      <c r="E35" s="14"/>
      <c r="F35" s="14"/>
      <c r="G35" s="97"/>
      <c r="H35" s="14"/>
      <c r="I35" s="23"/>
      <c r="J35" s="31">
        <f>SUM(D35:I35)</f>
        <v>0</v>
      </c>
      <c r="K35" s="102"/>
      <c r="L35" s="106"/>
      <c r="M35" s="14"/>
      <c r="N35" s="106"/>
      <c r="O35" s="106"/>
      <c r="P35" s="102"/>
      <c r="Q35" s="31">
        <f>SUM(K35:P35)</f>
        <v>0</v>
      </c>
      <c r="R35" s="27">
        <f>J35+Q35</f>
        <v>0</v>
      </c>
      <c r="S35" s="7"/>
    </row>
    <row r="36" spans="1:19" s="8" customFormat="1" ht="16.5" customHeight="1" thickBot="1">
      <c r="A36" s="114"/>
      <c r="B36" s="54" t="s">
        <v>18</v>
      </c>
      <c r="C36" s="55" t="s">
        <v>3</v>
      </c>
      <c r="D36" s="44" t="str">
        <f>IF(OR(D34=0,D35=0)," ",D35/D34*1000)</f>
        <v> </v>
      </c>
      <c r="E36" s="15" t="str">
        <f aca="true" t="shared" si="10" ref="E36:R36">IF(OR(E34=0,E35=0)," ",(E35/E34)*1000)</f>
        <v> </v>
      </c>
      <c r="F36" s="15" t="str">
        <f t="shared" si="10"/>
        <v> </v>
      </c>
      <c r="G36" s="15" t="str">
        <f>IF(OR(G34=0,G35=0)," ",G35/G34*1000)</f>
        <v> </v>
      </c>
      <c r="H36" s="15" t="str">
        <f t="shared" si="10"/>
        <v> </v>
      </c>
      <c r="I36" s="24" t="str">
        <f t="shared" si="10"/>
        <v> </v>
      </c>
      <c r="J36" s="32" t="str">
        <f t="shared" si="10"/>
        <v> </v>
      </c>
      <c r="K36" s="101" t="str">
        <f>IF(OR(K34=0,K35=0)," ",K35/K34*1000)</f>
        <v> </v>
      </c>
      <c r="L36" s="15" t="str">
        <f>IF(OR(L34=0,L35=0)," ",L35/L34*1000)</f>
        <v> </v>
      </c>
      <c r="M36" s="15" t="str">
        <f t="shared" si="10"/>
        <v> </v>
      </c>
      <c r="N36" s="15" t="str">
        <f>IF(OR(N34=0,N35=0)," ",N35/N34*1000)</f>
        <v> </v>
      </c>
      <c r="O36" s="15" t="str">
        <f>IF(OR(O34=0,O35=0)," ",O35/O34*1000)</f>
        <v> </v>
      </c>
      <c r="P36" s="101" t="str">
        <f>IF(OR(P34=0,P35=0)," ",P35/P34*1000)</f>
        <v> </v>
      </c>
      <c r="Q36" s="32" t="str">
        <f t="shared" si="10"/>
        <v> </v>
      </c>
      <c r="R36" s="28" t="str">
        <f t="shared" si="10"/>
        <v> </v>
      </c>
      <c r="S36" s="10"/>
    </row>
    <row r="37" spans="1:19" s="8" customFormat="1" ht="16.5" customHeight="1">
      <c r="A37" s="112" t="s">
        <v>11</v>
      </c>
      <c r="B37" s="86" t="s">
        <v>9</v>
      </c>
      <c r="C37" s="86" t="s">
        <v>1</v>
      </c>
      <c r="D37" s="89"/>
      <c r="E37" s="14"/>
      <c r="F37" s="14"/>
      <c r="G37" s="97">
        <v>6</v>
      </c>
      <c r="H37" s="14"/>
      <c r="I37" s="23"/>
      <c r="J37" s="31">
        <f>SUM(D37:I37)</f>
        <v>6</v>
      </c>
      <c r="K37" s="100"/>
      <c r="L37" s="97"/>
      <c r="M37" s="14"/>
      <c r="N37" s="97"/>
      <c r="O37" s="97">
        <v>4</v>
      </c>
      <c r="P37" s="100"/>
      <c r="Q37" s="31">
        <f>SUM(K37:P37)</f>
        <v>4</v>
      </c>
      <c r="R37" s="27">
        <f>J37+Q37</f>
        <v>10</v>
      </c>
      <c r="S37" s="7"/>
    </row>
    <row r="38" spans="1:19" s="8" customFormat="1" ht="16.5" customHeight="1">
      <c r="A38" s="113"/>
      <c r="B38" s="53" t="s">
        <v>10</v>
      </c>
      <c r="C38" s="53" t="s">
        <v>2</v>
      </c>
      <c r="D38" s="89"/>
      <c r="E38" s="14"/>
      <c r="F38" s="14"/>
      <c r="G38" s="97">
        <v>6105</v>
      </c>
      <c r="H38" s="14"/>
      <c r="I38" s="23"/>
      <c r="J38" s="31">
        <f>SUM(D38:I38)</f>
        <v>6105</v>
      </c>
      <c r="K38" s="102"/>
      <c r="L38" s="106"/>
      <c r="M38" s="14"/>
      <c r="N38" s="106"/>
      <c r="O38" s="106">
        <v>3272</v>
      </c>
      <c r="P38" s="102"/>
      <c r="Q38" s="31">
        <f>SUM(K38:P38)</f>
        <v>3272</v>
      </c>
      <c r="R38" s="27">
        <f>J38+Q38</f>
        <v>9377</v>
      </c>
      <c r="S38" s="7"/>
    </row>
    <row r="39" spans="1:19" s="8" customFormat="1" ht="16.5" customHeight="1" thickBot="1">
      <c r="A39" s="114"/>
      <c r="B39" s="54" t="s">
        <v>18</v>
      </c>
      <c r="C39" s="55" t="s">
        <v>3</v>
      </c>
      <c r="D39" s="44" t="str">
        <f>IF(OR(D37=0,D38=0)," ",D38/D37*1000)</f>
        <v> </v>
      </c>
      <c r="E39" s="15" t="str">
        <f aca="true" t="shared" si="11" ref="E39:R39">IF(OR(E37=0,E38=0)," ",(E38/E37)*1000)</f>
        <v> </v>
      </c>
      <c r="F39" s="15" t="str">
        <f t="shared" si="11"/>
        <v> </v>
      </c>
      <c r="G39" s="15">
        <f>IF(OR(G37=0,G38=0)," ",G38/G37*1000)</f>
        <v>1017500</v>
      </c>
      <c r="H39" s="15" t="str">
        <f t="shared" si="11"/>
        <v> </v>
      </c>
      <c r="I39" s="24" t="str">
        <f t="shared" si="11"/>
        <v> </v>
      </c>
      <c r="J39" s="32">
        <f t="shared" si="11"/>
        <v>1017500</v>
      </c>
      <c r="K39" s="101" t="str">
        <f>IF(OR(K37=0,K38=0)," ",K38/K37*1000)</f>
        <v> </v>
      </c>
      <c r="L39" s="15" t="str">
        <f>IF(OR(L37=0,L38=0)," ",L38/L37*1000)</f>
        <v> </v>
      </c>
      <c r="M39" s="15" t="str">
        <f t="shared" si="11"/>
        <v> </v>
      </c>
      <c r="N39" s="15" t="str">
        <f>IF(OR(N37=0,N38=0)," ",N38/N37*1000)</f>
        <v> </v>
      </c>
      <c r="O39" s="15">
        <f>IF(OR(O37=0,O38=0)," ",O38/O37*1000)</f>
        <v>818000</v>
      </c>
      <c r="P39" s="101" t="str">
        <f>IF(OR(P37=0,P38=0)," ",P38/P37*1000)</f>
        <v> </v>
      </c>
      <c r="Q39" s="32">
        <f t="shared" si="11"/>
        <v>818000</v>
      </c>
      <c r="R39" s="28">
        <f t="shared" si="11"/>
        <v>937700</v>
      </c>
      <c r="S39" s="10"/>
    </row>
    <row r="40" spans="1:19" s="8" customFormat="1" ht="16.5" customHeight="1">
      <c r="A40" s="112" t="s">
        <v>54</v>
      </c>
      <c r="B40" s="86" t="s">
        <v>9</v>
      </c>
      <c r="C40" s="86" t="s">
        <v>1</v>
      </c>
      <c r="D40" s="89"/>
      <c r="E40" s="97">
        <v>2</v>
      </c>
      <c r="F40" s="14"/>
      <c r="G40" s="97"/>
      <c r="H40" s="97">
        <v>1</v>
      </c>
      <c r="I40" s="23"/>
      <c r="J40" s="31">
        <f>SUM(D40:I40)</f>
        <v>3</v>
      </c>
      <c r="K40" s="100">
        <v>5</v>
      </c>
      <c r="L40" s="97">
        <v>1</v>
      </c>
      <c r="M40" s="97">
        <v>5</v>
      </c>
      <c r="N40" s="97">
        <v>7</v>
      </c>
      <c r="O40" s="97">
        <v>1</v>
      </c>
      <c r="P40" s="100">
        <v>1</v>
      </c>
      <c r="Q40" s="31">
        <f>SUM(K40:P40)</f>
        <v>20</v>
      </c>
      <c r="R40" s="27">
        <f>J40+Q40</f>
        <v>23</v>
      </c>
      <c r="S40" s="7"/>
    </row>
    <row r="41" spans="1:19" s="8" customFormat="1" ht="16.5" customHeight="1">
      <c r="A41" s="113"/>
      <c r="B41" s="53" t="s">
        <v>10</v>
      </c>
      <c r="C41" s="53" t="s">
        <v>2</v>
      </c>
      <c r="D41" s="89"/>
      <c r="E41" s="97">
        <v>1811</v>
      </c>
      <c r="F41" s="14"/>
      <c r="G41" s="97"/>
      <c r="H41" s="97">
        <v>1212</v>
      </c>
      <c r="I41" s="23"/>
      <c r="J41" s="31">
        <f>SUM(D41:I41)</f>
        <v>3023</v>
      </c>
      <c r="K41" s="102">
        <v>2824</v>
      </c>
      <c r="L41" s="106">
        <v>905</v>
      </c>
      <c r="M41" s="106">
        <v>2831</v>
      </c>
      <c r="N41" s="106">
        <v>4740</v>
      </c>
      <c r="O41" s="106">
        <v>1006</v>
      </c>
      <c r="P41" s="102">
        <v>1076</v>
      </c>
      <c r="Q41" s="31">
        <f>SUM(K41:P41)</f>
        <v>13382</v>
      </c>
      <c r="R41" s="27">
        <f>J41+Q41</f>
        <v>16405</v>
      </c>
      <c r="S41" s="7"/>
    </row>
    <row r="42" spans="1:19" s="8" customFormat="1" ht="16.5" customHeight="1" thickBot="1">
      <c r="A42" s="114"/>
      <c r="B42" s="54" t="s">
        <v>18</v>
      </c>
      <c r="C42" s="55" t="s">
        <v>3</v>
      </c>
      <c r="D42" s="44" t="str">
        <f>IF(OR(D40=0,D41=0)," ",D41/D40*1000)</f>
        <v> </v>
      </c>
      <c r="E42" s="15">
        <f>IF(OR(E40=0,E41=0)," ",E41/E40*1000)</f>
        <v>905500</v>
      </c>
      <c r="F42" s="15" t="str">
        <f>IF(OR(F40=0,F41=0)," ",F41/F40*1000)</f>
        <v> </v>
      </c>
      <c r="G42" s="15" t="str">
        <f>IF(OR(G40=0,G41=0)," ",G41/G40*1000)</f>
        <v> </v>
      </c>
      <c r="H42" s="15">
        <f>IF(OR(H40=0,H41=0)," ",H41/H40*1000)</f>
        <v>1212000</v>
      </c>
      <c r="I42" s="24" t="str">
        <f>IF(OR(I40=0,I41=0)," ",(I41/I40)*1000)</f>
        <v> </v>
      </c>
      <c r="J42" s="32">
        <f>IF(OR(J40=0,J41=0)," ",(J41/J40)*1000)</f>
        <v>1007666.6666666666</v>
      </c>
      <c r="K42" s="101">
        <f aca="true" t="shared" si="12" ref="K42:P42">IF(OR(K40=0,K41=0)," ",K41/K40*1000)</f>
        <v>564800</v>
      </c>
      <c r="L42" s="15">
        <f t="shared" si="12"/>
        <v>905000</v>
      </c>
      <c r="M42" s="15">
        <f t="shared" si="12"/>
        <v>566200</v>
      </c>
      <c r="N42" s="15">
        <f t="shared" si="12"/>
        <v>677142.8571428572</v>
      </c>
      <c r="O42" s="15">
        <f t="shared" si="12"/>
        <v>1006000</v>
      </c>
      <c r="P42" s="101">
        <f t="shared" si="12"/>
        <v>1076000</v>
      </c>
      <c r="Q42" s="32">
        <f>IF(OR(Q40=0,Q41=0)," ",(Q41/Q40)*1000)</f>
        <v>669100</v>
      </c>
      <c r="R42" s="28">
        <f>IF(OR(R40=0,R41=0)," ",(R41/R40)*1000)</f>
        <v>713260.8695652174</v>
      </c>
      <c r="S42" s="10"/>
    </row>
    <row r="43" spans="1:19" s="8" customFormat="1" ht="16.5" customHeight="1">
      <c r="A43" s="113" t="s">
        <v>12</v>
      </c>
      <c r="B43" s="53" t="s">
        <v>9</v>
      </c>
      <c r="C43" s="53" t="s">
        <v>1</v>
      </c>
      <c r="D43" s="89">
        <v>3</v>
      </c>
      <c r="E43" s="97"/>
      <c r="F43" s="17">
        <v>2</v>
      </c>
      <c r="G43" s="97">
        <v>2</v>
      </c>
      <c r="H43" s="97"/>
      <c r="I43" s="100">
        <v>5</v>
      </c>
      <c r="J43" s="34">
        <f>SUM(D43:I43)</f>
        <v>12</v>
      </c>
      <c r="K43" s="100"/>
      <c r="L43" s="97"/>
      <c r="M43" s="97">
        <v>1</v>
      </c>
      <c r="N43" s="97">
        <v>2</v>
      </c>
      <c r="O43" s="97">
        <v>1</v>
      </c>
      <c r="P43" s="100"/>
      <c r="Q43" s="34">
        <f>SUM(K43:P43)</f>
        <v>4</v>
      </c>
      <c r="R43" s="30">
        <f>J43+Q43</f>
        <v>16</v>
      </c>
      <c r="S43" s="7"/>
    </row>
    <row r="44" spans="1:18" ht="16.5" customHeight="1">
      <c r="A44" s="113"/>
      <c r="B44" s="53" t="s">
        <v>10</v>
      </c>
      <c r="C44" s="53" t="s">
        <v>2</v>
      </c>
      <c r="D44" s="89">
        <v>6899</v>
      </c>
      <c r="E44" s="97">
        <f>426+2070</f>
        <v>2496</v>
      </c>
      <c r="F44" s="16">
        <f>3056+421+722</f>
        <v>4199</v>
      </c>
      <c r="G44" s="97">
        <f>2795+257+892</f>
        <v>3944</v>
      </c>
      <c r="H44" s="97">
        <f>820+311</f>
        <v>1131</v>
      </c>
      <c r="I44" s="100">
        <v>7435</v>
      </c>
      <c r="J44" s="33">
        <f>SUM(D44:I44)</f>
        <v>26104</v>
      </c>
      <c r="K44" s="102">
        <f>229+2509</f>
        <v>2738</v>
      </c>
      <c r="L44" s="106">
        <v>810</v>
      </c>
      <c r="M44" s="106">
        <f>2644+2953</f>
        <v>5597</v>
      </c>
      <c r="N44" s="106">
        <f>4641+820</f>
        <v>5461</v>
      </c>
      <c r="O44" s="106">
        <f>3704+8821+4165</f>
        <v>16690</v>
      </c>
      <c r="P44" s="102">
        <f>8790+878</f>
        <v>9668</v>
      </c>
      <c r="Q44" s="33">
        <f>SUM(K44:P44)</f>
        <v>40964</v>
      </c>
      <c r="R44" s="29">
        <f>J44+Q44</f>
        <v>67068</v>
      </c>
    </row>
    <row r="45" spans="1:18" ht="16.5" customHeight="1" thickBot="1">
      <c r="A45" s="114"/>
      <c r="B45" s="54" t="s">
        <v>18</v>
      </c>
      <c r="C45" s="55" t="s">
        <v>3</v>
      </c>
      <c r="D45" s="44">
        <f aca="true" t="shared" si="13" ref="D45:I45">IF(OR(D43=0,D44=0)," ",D44/D43*1000)</f>
        <v>2299666.6666666665</v>
      </c>
      <c r="E45" s="15" t="str">
        <f t="shared" si="13"/>
        <v> </v>
      </c>
      <c r="F45" s="15">
        <f t="shared" si="13"/>
        <v>2099500</v>
      </c>
      <c r="G45" s="15">
        <f t="shared" si="13"/>
        <v>1972000</v>
      </c>
      <c r="H45" s="15" t="str">
        <f t="shared" si="13"/>
        <v> </v>
      </c>
      <c r="I45" s="101">
        <f t="shared" si="13"/>
        <v>1487000</v>
      </c>
      <c r="J45" s="32">
        <f>IF(OR(J43=0,J44=0)," ",(J44/J43)*1000)</f>
        <v>2175333.3333333335</v>
      </c>
      <c r="K45" s="101" t="str">
        <f aca="true" t="shared" si="14" ref="K45:P45">IF(OR(K43=0,K44=0)," ",K44/K43*1000)</f>
        <v> </v>
      </c>
      <c r="L45" s="15" t="str">
        <f t="shared" si="14"/>
        <v> </v>
      </c>
      <c r="M45" s="15">
        <f t="shared" si="14"/>
        <v>5597000</v>
      </c>
      <c r="N45" s="15">
        <f t="shared" si="14"/>
        <v>2730500</v>
      </c>
      <c r="O45" s="15">
        <f t="shared" si="14"/>
        <v>16690000</v>
      </c>
      <c r="P45" s="101" t="str">
        <f t="shared" si="14"/>
        <v> </v>
      </c>
      <c r="Q45" s="32">
        <f>IF(OR(Q43=0,Q44=0)," ",(Q44/Q43)*1000)</f>
        <v>10241000</v>
      </c>
      <c r="R45" s="28">
        <f>IF(OR(R43=0,R44=0)," ",(R44/R43)*1000)</f>
        <v>4191750</v>
      </c>
    </row>
    <row r="46" spans="1:18" ht="16.5" customHeight="1">
      <c r="A46" s="115" t="s">
        <v>4</v>
      </c>
      <c r="B46" s="53" t="s">
        <v>9</v>
      </c>
      <c r="C46" s="53" t="s">
        <v>1</v>
      </c>
      <c r="D46" s="22">
        <f aca="true" t="shared" si="15" ref="D46:I47">D4+D7+D10+D13+D16+D19+D22+D25+D28+D31+D34+D37+D40+D43</f>
        <v>3</v>
      </c>
      <c r="E46" s="17">
        <f t="shared" si="15"/>
        <v>2</v>
      </c>
      <c r="F46" s="17">
        <f t="shared" si="15"/>
        <v>2</v>
      </c>
      <c r="G46" s="17">
        <f t="shared" si="15"/>
        <v>8</v>
      </c>
      <c r="H46" s="17">
        <f t="shared" si="15"/>
        <v>1</v>
      </c>
      <c r="I46" s="26">
        <f t="shared" si="15"/>
        <v>5</v>
      </c>
      <c r="J46" s="34">
        <f>SUM(D46:I46)</f>
        <v>21</v>
      </c>
      <c r="K46" s="30">
        <f aca="true" t="shared" si="16" ref="K46:P47">K4+K7+K10+K13+K16+K19+K22+K25+K28+K31+K34+K37+K40+K43</f>
        <v>5</v>
      </c>
      <c r="L46" s="17">
        <f t="shared" si="16"/>
        <v>1</v>
      </c>
      <c r="M46" s="17">
        <f t="shared" si="16"/>
        <v>6</v>
      </c>
      <c r="N46" s="17">
        <f t="shared" si="16"/>
        <v>9</v>
      </c>
      <c r="O46" s="17">
        <f t="shared" si="16"/>
        <v>6</v>
      </c>
      <c r="P46" s="26">
        <f t="shared" si="16"/>
        <v>1</v>
      </c>
      <c r="Q46" s="34">
        <f>SUM(K46:P46)</f>
        <v>28</v>
      </c>
      <c r="R46" s="30">
        <f>J46+Q46</f>
        <v>49</v>
      </c>
    </row>
    <row r="47" spans="1:18" ht="16.5" customHeight="1">
      <c r="A47" s="116"/>
      <c r="B47" s="53" t="s">
        <v>10</v>
      </c>
      <c r="C47" s="53" t="s">
        <v>2</v>
      </c>
      <c r="D47" s="21">
        <f t="shared" si="15"/>
        <v>6899</v>
      </c>
      <c r="E47" s="16">
        <f t="shared" si="15"/>
        <v>4307</v>
      </c>
      <c r="F47" s="16">
        <f t="shared" si="15"/>
        <v>4199</v>
      </c>
      <c r="G47" s="16">
        <f t="shared" si="15"/>
        <v>10049</v>
      </c>
      <c r="H47" s="16">
        <f t="shared" si="15"/>
        <v>2343</v>
      </c>
      <c r="I47" s="25">
        <f t="shared" si="15"/>
        <v>7435</v>
      </c>
      <c r="J47" s="33">
        <f>SUM(D47:I47)</f>
        <v>35232</v>
      </c>
      <c r="K47" s="29">
        <f t="shared" si="16"/>
        <v>5562</v>
      </c>
      <c r="L47" s="16">
        <f t="shared" si="16"/>
        <v>1715</v>
      </c>
      <c r="M47" s="16">
        <f t="shared" si="16"/>
        <v>8428</v>
      </c>
      <c r="N47" s="16">
        <f t="shared" si="16"/>
        <v>10201</v>
      </c>
      <c r="O47" s="16">
        <f t="shared" si="16"/>
        <v>20968</v>
      </c>
      <c r="P47" s="25">
        <f t="shared" si="16"/>
        <v>10744</v>
      </c>
      <c r="Q47" s="33">
        <f>SUM(K47:P47)</f>
        <v>57618</v>
      </c>
      <c r="R47" s="29">
        <f>J47+Q47</f>
        <v>92850</v>
      </c>
    </row>
    <row r="48" spans="1:18" ht="16.5" customHeight="1" thickBot="1">
      <c r="A48" s="117"/>
      <c r="B48" s="54" t="s">
        <v>18</v>
      </c>
      <c r="C48" s="55" t="s">
        <v>3</v>
      </c>
      <c r="D48" s="20">
        <f>IF(OR(D46=0,D47=0)," ",(D47/D46)*1000)</f>
        <v>2299666.6666666665</v>
      </c>
      <c r="E48" s="15">
        <f aca="true" t="shared" si="17" ref="E48:R48">IF(OR(E46=0,E47=0)," ",(E47/E46)*1000)</f>
        <v>2153500</v>
      </c>
      <c r="F48" s="15">
        <f t="shared" si="17"/>
        <v>2099500</v>
      </c>
      <c r="G48" s="15">
        <f t="shared" si="17"/>
        <v>1256125</v>
      </c>
      <c r="H48" s="15">
        <f t="shared" si="17"/>
        <v>2343000</v>
      </c>
      <c r="I48" s="24">
        <f t="shared" si="17"/>
        <v>1487000</v>
      </c>
      <c r="J48" s="32">
        <f t="shared" si="17"/>
        <v>1677714.2857142857</v>
      </c>
      <c r="K48" s="28">
        <f t="shared" si="17"/>
        <v>1112400</v>
      </c>
      <c r="L48" s="15">
        <f t="shared" si="17"/>
        <v>1715000</v>
      </c>
      <c r="M48" s="15">
        <f t="shared" si="17"/>
        <v>1404666.6666666667</v>
      </c>
      <c r="N48" s="15">
        <f t="shared" si="17"/>
        <v>1133444.4444444443</v>
      </c>
      <c r="O48" s="15">
        <f t="shared" si="17"/>
        <v>3494666.6666666665</v>
      </c>
      <c r="P48" s="24">
        <f>IF(OR(P46=0,P47=0)," ",(P47/P46)*1000)</f>
        <v>10744000</v>
      </c>
      <c r="Q48" s="32">
        <f t="shared" si="17"/>
        <v>2057785.7142857143</v>
      </c>
      <c r="R48" s="28">
        <f t="shared" si="17"/>
        <v>1894897.9591836736</v>
      </c>
    </row>
    <row r="49" spans="1:18" ht="15.75" thickBot="1">
      <c r="A49" s="119" t="s">
        <v>13</v>
      </c>
      <c r="B49" s="120"/>
      <c r="C49" s="121"/>
      <c r="D49" s="37">
        <f>'総合計'!D49</f>
        <v>82.38</v>
      </c>
      <c r="E49" s="38">
        <f>'総合計'!E49</f>
        <v>80.42</v>
      </c>
      <c r="F49" s="38">
        <f>'総合計'!F49</f>
        <v>79.27</v>
      </c>
      <c r="G49" s="38">
        <f>'総合計'!G49</f>
        <v>79.52</v>
      </c>
      <c r="H49" s="38">
        <f>'総合計'!H49</f>
        <v>78.49</v>
      </c>
      <c r="I49" s="39">
        <f>'総合計'!I49</f>
        <v>78.53</v>
      </c>
      <c r="J49" s="40">
        <f>'総合計'!J49</f>
        <v>79.76</v>
      </c>
      <c r="K49" s="41">
        <f>'総合計'!K49</f>
        <v>78.3</v>
      </c>
      <c r="L49" s="38">
        <f>'総合計'!L49</f>
        <v>79.84</v>
      </c>
      <c r="M49" s="38">
        <f>'総合計'!M49</f>
        <v>82.31</v>
      </c>
      <c r="N49" s="38">
        <f>'総合計'!N49</f>
        <v>87.08</v>
      </c>
      <c r="O49" s="38">
        <f>'総合計'!O49</f>
        <v>91.48</v>
      </c>
      <c r="P49" s="39">
        <f>'総合計'!P49</f>
        <v>94.08</v>
      </c>
      <c r="Q49" s="40">
        <f>'総合計'!Q49</f>
        <v>86.07</v>
      </c>
      <c r="R49" s="42">
        <f>'総合計'!R49</f>
        <v>82.88</v>
      </c>
    </row>
    <row r="50" spans="1:3" ht="16.5">
      <c r="A50" s="96" t="str">
        <f>'総合計'!A59</f>
        <v>※全て確定値。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7"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  <mergeCell ref="A46:A48"/>
    <mergeCell ref="A49:C49"/>
    <mergeCell ref="A13:A15"/>
    <mergeCell ref="A16:A18"/>
    <mergeCell ref="A19:A21"/>
    <mergeCell ref="A22:A24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Gothic,標準"&amp;20-10-</oddFooter>
  </headerFooter>
  <colBreaks count="1" manualBreakCount="1">
    <brk id="18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Zeros="0" zoomScale="60" zoomScaleNormal="60" zoomScaleSheetLayoutView="4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K49" sqref="K49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8.7109375" style="0" customWidth="1"/>
  </cols>
  <sheetData>
    <row r="1" spans="1:16" ht="28.5" customHeight="1">
      <c r="A1" s="46" t="s">
        <v>4</v>
      </c>
      <c r="B1" s="84" t="s">
        <v>40</v>
      </c>
      <c r="C1" s="47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8" ht="23.25" customHeight="1" thickBot="1">
      <c r="A2" s="56" t="s">
        <v>0</v>
      </c>
      <c r="B2" s="6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41711</v>
      </c>
    </row>
    <row r="3" spans="1:19" ht="24" customHeight="1" thickBot="1">
      <c r="A3" s="51"/>
      <c r="B3" s="52"/>
      <c r="C3" s="52"/>
      <c r="D3" s="63" t="s">
        <v>28</v>
      </c>
      <c r="E3" s="65" t="s">
        <v>29</v>
      </c>
      <c r="F3" s="65" t="s">
        <v>30</v>
      </c>
      <c r="G3" s="65" t="s">
        <v>31</v>
      </c>
      <c r="H3" s="65" t="s">
        <v>32</v>
      </c>
      <c r="I3" s="66" t="s">
        <v>33</v>
      </c>
      <c r="J3" s="67" t="s">
        <v>14</v>
      </c>
      <c r="K3" s="66" t="s">
        <v>34</v>
      </c>
      <c r="L3" s="65" t="s">
        <v>35</v>
      </c>
      <c r="M3" s="65" t="s">
        <v>36</v>
      </c>
      <c r="N3" s="65" t="s">
        <v>37</v>
      </c>
      <c r="O3" s="65" t="s">
        <v>38</v>
      </c>
      <c r="P3" s="66" t="s">
        <v>39</v>
      </c>
      <c r="Q3" s="69" t="s">
        <v>15</v>
      </c>
      <c r="R3" s="70" t="s">
        <v>16</v>
      </c>
      <c r="S3" s="2"/>
    </row>
    <row r="4" spans="1:19" s="8" customFormat="1" ht="16.5" customHeight="1">
      <c r="A4" s="112" t="s">
        <v>45</v>
      </c>
      <c r="B4" s="53" t="s">
        <v>9</v>
      </c>
      <c r="C4" s="53" t="s">
        <v>1</v>
      </c>
      <c r="D4" s="18">
        <f>'P一般'!D4+'B一般'!D4</f>
        <v>92468</v>
      </c>
      <c r="E4" s="14">
        <f>'P一般'!E4+'B一般'!E4</f>
        <v>211545</v>
      </c>
      <c r="F4" s="14">
        <f>'P一般'!F4+'B一般'!F4</f>
        <v>182366</v>
      </c>
      <c r="G4" s="14">
        <f>'P一般'!G4+'B一般'!G4</f>
        <v>67249</v>
      </c>
      <c r="H4" s="14">
        <f>'P一般'!H4+'B一般'!H4</f>
        <v>220151</v>
      </c>
      <c r="I4" s="23">
        <f>'P一般'!I4+'B一般'!I4</f>
        <v>122289</v>
      </c>
      <c r="J4" s="36">
        <f>SUM(D4:I4)</f>
        <v>896068</v>
      </c>
      <c r="K4" s="27">
        <f>'P一般'!K4+'B一般'!K4</f>
        <v>115013</v>
      </c>
      <c r="L4" s="14">
        <f>'P一般'!L4+'B一般'!L4</f>
        <v>220628</v>
      </c>
      <c r="M4" s="14">
        <f>'P一般'!M4+'B一般'!M4</f>
        <v>184881</v>
      </c>
      <c r="N4" s="14">
        <f>'P一般'!N4+'B一般'!N4</f>
        <v>191039</v>
      </c>
      <c r="O4" s="14">
        <f>'P一般'!O4+'B一般'!O4</f>
        <v>119254</v>
      </c>
      <c r="P4" s="23">
        <f>'P一般'!P4+'B一般'!P4</f>
        <v>153944</v>
      </c>
      <c r="Q4" s="36">
        <f>SUM(K4:P4)</f>
        <v>984759</v>
      </c>
      <c r="R4" s="27">
        <f>J4+Q4</f>
        <v>1880827</v>
      </c>
      <c r="S4" s="7"/>
    </row>
    <row r="5" spans="1:19" s="8" customFormat="1" ht="16.5" customHeight="1">
      <c r="A5" s="113"/>
      <c r="B5" s="53" t="s">
        <v>10</v>
      </c>
      <c r="C5" s="53" t="s">
        <v>2</v>
      </c>
      <c r="D5" s="19">
        <f>'P一般'!D5+'B一般'!D5</f>
        <v>9478075</v>
      </c>
      <c r="E5" s="14">
        <f>'P一般'!E5+'B一般'!E5</f>
        <v>17482244</v>
      </c>
      <c r="F5" s="14">
        <f>'P一般'!F5+'B一般'!F5</f>
        <v>11213719</v>
      </c>
      <c r="G5" s="14">
        <f>'P一般'!G5+'B一般'!G5</f>
        <v>3885275</v>
      </c>
      <c r="H5" s="14">
        <f>'P一般'!H5+'B一般'!H5</f>
        <v>13087689</v>
      </c>
      <c r="I5" s="23">
        <f>'P一般'!I5+'B一般'!I5</f>
        <v>8885545</v>
      </c>
      <c r="J5" s="31">
        <f>SUM(D5:I5)</f>
        <v>64032547</v>
      </c>
      <c r="K5" s="27">
        <f>'P一般'!K5+'B一般'!K5</f>
        <v>9587412</v>
      </c>
      <c r="L5" s="14">
        <f>'P一般'!L5+'B一般'!L5</f>
        <v>19006985</v>
      </c>
      <c r="M5" s="14">
        <f>'P一般'!M5+'B一般'!M5</f>
        <v>16394196</v>
      </c>
      <c r="N5" s="14">
        <f>'P一般'!N5+'B一般'!N5</f>
        <v>17023928</v>
      </c>
      <c r="O5" s="14">
        <f>'P一般'!O5+'B一般'!O5</f>
        <v>10941364</v>
      </c>
      <c r="P5" s="23">
        <f>'P一般'!P5+'B一般'!P5</f>
        <v>14073593</v>
      </c>
      <c r="Q5" s="31">
        <f>SUM(K5:P5)</f>
        <v>87027478</v>
      </c>
      <c r="R5" s="27">
        <f>J5+Q5</f>
        <v>151060025</v>
      </c>
      <c r="S5" s="7"/>
    </row>
    <row r="6" spans="1:19" s="8" customFormat="1" ht="16.5" customHeight="1" thickBot="1">
      <c r="A6" s="114"/>
      <c r="B6" s="54" t="s">
        <v>18</v>
      </c>
      <c r="C6" s="55" t="s">
        <v>3</v>
      </c>
      <c r="D6" s="20">
        <f>IF(OR(D4=0,D5=0)," ",(D5/D4)*1000)</f>
        <v>102501.13552796643</v>
      </c>
      <c r="E6" s="15">
        <f aca="true" t="shared" si="0" ref="E6:R6">IF(OR(E4=0,E5=0)," ",(E5/E4)*1000)</f>
        <v>82640.78092131697</v>
      </c>
      <c r="F6" s="15">
        <f t="shared" si="0"/>
        <v>61490.184573878905</v>
      </c>
      <c r="G6" s="15">
        <f t="shared" si="0"/>
        <v>57774.4650478074</v>
      </c>
      <c r="H6" s="15">
        <f t="shared" si="0"/>
        <v>59448.692034103864</v>
      </c>
      <c r="I6" s="24">
        <f t="shared" si="0"/>
        <v>72660.21473722084</v>
      </c>
      <c r="J6" s="32">
        <f t="shared" si="0"/>
        <v>71459.47294178566</v>
      </c>
      <c r="K6" s="28">
        <f t="shared" si="0"/>
        <v>83359.3767661047</v>
      </c>
      <c r="L6" s="15">
        <f t="shared" si="0"/>
        <v>86149.46878909295</v>
      </c>
      <c r="M6" s="15">
        <f t="shared" si="0"/>
        <v>88674.314829539</v>
      </c>
      <c r="N6" s="15">
        <f t="shared" si="0"/>
        <v>89112.31738022079</v>
      </c>
      <c r="O6" s="15">
        <f t="shared" si="0"/>
        <v>91748.40256930585</v>
      </c>
      <c r="P6" s="24">
        <f t="shared" si="0"/>
        <v>91420.21124564776</v>
      </c>
      <c r="Q6" s="32">
        <f t="shared" si="0"/>
        <v>88374.3921101508</v>
      </c>
      <c r="R6" s="28">
        <f t="shared" si="0"/>
        <v>80315.74674332088</v>
      </c>
      <c r="S6" s="7"/>
    </row>
    <row r="7" spans="1:19" s="8" customFormat="1" ht="16.5" customHeight="1">
      <c r="A7" s="112" t="s">
        <v>20</v>
      </c>
      <c r="B7" s="53" t="s">
        <v>9</v>
      </c>
      <c r="C7" s="53" t="s">
        <v>1</v>
      </c>
      <c r="D7" s="19">
        <f>'P一般'!D7+'B一般'!D7</f>
        <v>0</v>
      </c>
      <c r="E7" s="14">
        <f>'P一般'!E7+'B一般'!E7</f>
        <v>0</v>
      </c>
      <c r="F7" s="14">
        <f>'P一般'!F7+'B一般'!F7</f>
        <v>0</v>
      </c>
      <c r="G7" s="14">
        <f>'P一般'!G7+'B一般'!G7</f>
        <v>0</v>
      </c>
      <c r="H7" s="14">
        <f>'P一般'!H7+'B一般'!H7</f>
        <v>0</v>
      </c>
      <c r="I7" s="23">
        <f>'P一般'!I7+'B一般'!I7</f>
        <v>0</v>
      </c>
      <c r="J7" s="31">
        <f>SUM(D7:I7)</f>
        <v>0</v>
      </c>
      <c r="K7" s="27">
        <f>'P一般'!K7+'B一般'!K7</f>
        <v>0</v>
      </c>
      <c r="L7" s="14">
        <f>'P一般'!L7+'B一般'!L7</f>
        <v>0</v>
      </c>
      <c r="M7" s="14">
        <f>'P一般'!M7+'B一般'!M7</f>
        <v>0</v>
      </c>
      <c r="N7" s="14">
        <f>'P一般'!N7+'B一般'!N7</f>
        <v>0</v>
      </c>
      <c r="O7" s="14">
        <f>'P一般'!O7+'B一般'!O7</f>
        <v>0</v>
      </c>
      <c r="P7" s="23">
        <f>'P一般'!P7+'B一般'!P7</f>
        <v>0</v>
      </c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13"/>
      <c r="B8" s="53" t="s">
        <v>10</v>
      </c>
      <c r="C8" s="53" t="s">
        <v>2</v>
      </c>
      <c r="D8" s="19">
        <f>'P一般'!D8+'B一般'!D8</f>
        <v>0</v>
      </c>
      <c r="E8" s="14">
        <f>'P一般'!E8+'B一般'!E8</f>
        <v>0</v>
      </c>
      <c r="F8" s="14">
        <f>'P一般'!F8+'B一般'!F8</f>
        <v>0</v>
      </c>
      <c r="G8" s="14">
        <f>'P一般'!G8+'B一般'!G8</f>
        <v>0</v>
      </c>
      <c r="H8" s="14">
        <f>'P一般'!H8+'B一般'!H8</f>
        <v>0</v>
      </c>
      <c r="I8" s="23">
        <f>'P一般'!I8+'B一般'!I8</f>
        <v>0</v>
      </c>
      <c r="J8" s="31">
        <f>SUM(D8:I8)</f>
        <v>0</v>
      </c>
      <c r="K8" s="27">
        <f>'P一般'!K8+'B一般'!K8</f>
        <v>0</v>
      </c>
      <c r="L8" s="14">
        <f>'P一般'!L8+'B一般'!L8</f>
        <v>0</v>
      </c>
      <c r="M8" s="14">
        <f>'P一般'!M8+'B一般'!M8</f>
        <v>0</v>
      </c>
      <c r="N8" s="14">
        <f>'P一般'!N8+'B一般'!N8</f>
        <v>0</v>
      </c>
      <c r="O8" s="14">
        <f>'P一般'!O8+'B一般'!O8</f>
        <v>0</v>
      </c>
      <c r="P8" s="23">
        <f>'P一般'!P8+'B一般'!P8</f>
        <v>0</v>
      </c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4"/>
      <c r="B9" s="54" t="s">
        <v>18</v>
      </c>
      <c r="C9" s="55" t="s">
        <v>3</v>
      </c>
      <c r="D9" s="20" t="str">
        <f aca="true" t="shared" si="1" ref="D9:R9">IF(OR(D7=0,D8=0)," ",(D8/D7)*1000)</f>
        <v> </v>
      </c>
      <c r="E9" s="15" t="str">
        <f t="shared" si="1"/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7"/>
    </row>
    <row r="10" spans="1:19" s="8" customFormat="1" ht="16.5" customHeight="1">
      <c r="A10" s="112" t="s">
        <v>19</v>
      </c>
      <c r="B10" s="53" t="s">
        <v>9</v>
      </c>
      <c r="C10" s="53" t="s">
        <v>1</v>
      </c>
      <c r="D10" s="19">
        <f>'P一般'!D10+'B一般'!D10</f>
        <v>172570</v>
      </c>
      <c r="E10" s="14">
        <f>'P一般'!E10+'B一般'!E10</f>
        <v>77675</v>
      </c>
      <c r="F10" s="14">
        <f>'P一般'!F10+'B一般'!F10</f>
        <v>219613</v>
      </c>
      <c r="G10" s="14">
        <f>'P一般'!G10+'B一般'!G10</f>
        <v>129404</v>
      </c>
      <c r="H10" s="14">
        <f>'P一般'!H10+'B一般'!H10</f>
        <v>189979</v>
      </c>
      <c r="I10" s="23">
        <f>'P一般'!I10+'B一般'!I10</f>
        <v>202434</v>
      </c>
      <c r="J10" s="31">
        <f>SUM(D10:I10)</f>
        <v>991675</v>
      </c>
      <c r="K10" s="27">
        <f>'P一般'!K10+'B一般'!K10</f>
        <v>69392</v>
      </c>
      <c r="L10" s="14">
        <f>'P一般'!L10+'B一般'!L10</f>
        <v>119747</v>
      </c>
      <c r="M10" s="14">
        <f>'P一般'!M10+'B一般'!M10</f>
        <v>131259</v>
      </c>
      <c r="N10" s="14">
        <f>'P一般'!N10+'B一般'!N10</f>
        <v>190446</v>
      </c>
      <c r="O10" s="14">
        <f>'P一般'!O10+'B一般'!O10</f>
        <v>149684</v>
      </c>
      <c r="P10" s="23">
        <f>'P一般'!P10+'B一般'!P10</f>
        <v>144451</v>
      </c>
      <c r="Q10" s="31">
        <f>SUM(K10:P10)</f>
        <v>804979</v>
      </c>
      <c r="R10" s="27">
        <f>J10+Q10</f>
        <v>1796654</v>
      </c>
      <c r="S10" s="7"/>
    </row>
    <row r="11" spans="1:19" s="8" customFormat="1" ht="16.5" customHeight="1">
      <c r="A11" s="113"/>
      <c r="B11" s="53" t="s">
        <v>10</v>
      </c>
      <c r="C11" s="53" t="s">
        <v>2</v>
      </c>
      <c r="D11" s="21">
        <f>'P一般'!D11+'B一般'!D11</f>
        <v>16917594</v>
      </c>
      <c r="E11" s="16">
        <f>'P一般'!E11+'B一般'!E11</f>
        <v>6120614</v>
      </c>
      <c r="F11" s="16">
        <f>'P一般'!F11+'B一般'!F11</f>
        <v>13852591</v>
      </c>
      <c r="G11" s="16">
        <f>'P一般'!G11+'B一般'!G11</f>
        <v>7587089</v>
      </c>
      <c r="H11" s="16">
        <f>'P一般'!H11+'B一般'!H11</f>
        <v>11596608</v>
      </c>
      <c r="I11" s="25">
        <f>'P一般'!I11+'B一般'!I11</f>
        <v>14175820</v>
      </c>
      <c r="J11" s="33">
        <f>SUM(D11:I11)</f>
        <v>70250316</v>
      </c>
      <c r="K11" s="29">
        <f>'P一般'!K11+'B一般'!K11</f>
        <v>5578870</v>
      </c>
      <c r="L11" s="16">
        <f>'P一般'!L11+'B一般'!L11</f>
        <v>10314891</v>
      </c>
      <c r="M11" s="16">
        <f>'P一般'!M11+'B一般'!M11</f>
        <v>11799445</v>
      </c>
      <c r="N11" s="16">
        <f>'P一般'!N11+'B一般'!N11</f>
        <v>17574996</v>
      </c>
      <c r="O11" s="16">
        <f>'P一般'!O11+'B一般'!O11</f>
        <v>13298277</v>
      </c>
      <c r="P11" s="25">
        <f>'P一般'!P11+'B一般'!P11</f>
        <v>12983911</v>
      </c>
      <c r="Q11" s="33">
        <f>SUM(K11:P11)</f>
        <v>71550390</v>
      </c>
      <c r="R11" s="29">
        <f>J11+Q11</f>
        <v>141800706</v>
      </c>
      <c r="S11" s="7"/>
    </row>
    <row r="12" spans="1:19" s="8" customFormat="1" ht="16.5" customHeight="1" thickBot="1">
      <c r="A12" s="114"/>
      <c r="B12" s="54" t="s">
        <v>18</v>
      </c>
      <c r="C12" s="55" t="s">
        <v>3</v>
      </c>
      <c r="D12" s="20">
        <f aca="true" t="shared" si="2" ref="D12:R12">IF(OR(D10=0,D11=0)," ",(D11/D10)*1000)</f>
        <v>98033.2270962508</v>
      </c>
      <c r="E12" s="15">
        <f t="shared" si="2"/>
        <v>78797.73414869649</v>
      </c>
      <c r="F12" s="15">
        <f t="shared" si="2"/>
        <v>63077.281399552856</v>
      </c>
      <c r="G12" s="15">
        <f t="shared" si="2"/>
        <v>58631.02377051714</v>
      </c>
      <c r="H12" s="15">
        <f t="shared" si="2"/>
        <v>61041.52564230783</v>
      </c>
      <c r="I12" s="24">
        <f t="shared" si="2"/>
        <v>70026.87295612396</v>
      </c>
      <c r="J12" s="32">
        <f t="shared" si="2"/>
        <v>70840.05949529837</v>
      </c>
      <c r="K12" s="28">
        <f t="shared" si="2"/>
        <v>80396.4433940512</v>
      </c>
      <c r="L12" s="15">
        <f t="shared" si="2"/>
        <v>86139.03479836656</v>
      </c>
      <c r="M12" s="15">
        <f t="shared" si="2"/>
        <v>89894.36914802033</v>
      </c>
      <c r="N12" s="15">
        <f t="shared" si="2"/>
        <v>92283.35591191203</v>
      </c>
      <c r="O12" s="15">
        <f t="shared" si="2"/>
        <v>88842.34119879213</v>
      </c>
      <c r="P12" s="24">
        <f t="shared" si="2"/>
        <v>89884.53524032372</v>
      </c>
      <c r="Q12" s="32">
        <f t="shared" si="2"/>
        <v>88884.79078336206</v>
      </c>
      <c r="R12" s="28">
        <f t="shared" si="2"/>
        <v>78924.88258729839</v>
      </c>
      <c r="S12" s="7"/>
    </row>
    <row r="13" spans="1:19" s="8" customFormat="1" ht="16.5" customHeight="1">
      <c r="A13" s="112" t="s">
        <v>42</v>
      </c>
      <c r="B13" s="53" t="s">
        <v>9</v>
      </c>
      <c r="C13" s="53" t="s">
        <v>1</v>
      </c>
      <c r="D13" s="19">
        <f>'P一般'!D13+'B一般'!D13</f>
        <v>276512</v>
      </c>
      <c r="E13" s="14">
        <f>'P一般'!E13+'B一般'!E13</f>
        <v>331597</v>
      </c>
      <c r="F13" s="14">
        <f>'P一般'!F13+'B一般'!F13</f>
        <v>217913</v>
      </c>
      <c r="G13" s="14">
        <f>'P一般'!G13+'B一般'!G13</f>
        <v>309318</v>
      </c>
      <c r="H13" s="14">
        <f>'P一般'!H13+'B一般'!H13</f>
        <v>195400</v>
      </c>
      <c r="I13" s="23">
        <f>'P一般'!I13+'B一般'!I13</f>
        <v>442214</v>
      </c>
      <c r="J13" s="31">
        <f>SUM(D13:I13)</f>
        <v>1772954</v>
      </c>
      <c r="K13" s="27">
        <f>'P一般'!K13+'B一般'!K13</f>
        <v>260067</v>
      </c>
      <c r="L13" s="14">
        <f>'P一般'!L13+'B一般'!L13</f>
        <v>357488</v>
      </c>
      <c r="M13" s="14">
        <f>'P一般'!M13+'B一般'!M13</f>
        <v>373205</v>
      </c>
      <c r="N13" s="14">
        <f>'P一般'!N13+'B一般'!N13</f>
        <v>375255</v>
      </c>
      <c r="O13" s="14">
        <f>'P一般'!O13+'B一般'!O13</f>
        <v>381607</v>
      </c>
      <c r="P13" s="23">
        <f>'P一般'!P13+'B一般'!P13</f>
        <v>349937</v>
      </c>
      <c r="Q13" s="31">
        <f>SUM(K13:P13)</f>
        <v>2097559</v>
      </c>
      <c r="R13" s="27">
        <f>J13+Q13</f>
        <v>3870513</v>
      </c>
      <c r="S13" s="7"/>
    </row>
    <row r="14" spans="1:19" s="8" customFormat="1" ht="16.5" customHeight="1">
      <c r="A14" s="113"/>
      <c r="B14" s="53" t="s">
        <v>10</v>
      </c>
      <c r="C14" s="53" t="s">
        <v>2</v>
      </c>
      <c r="D14" s="21">
        <f>'P一般'!D14+'B一般'!D14</f>
        <v>25953075</v>
      </c>
      <c r="E14" s="16">
        <f>'P一般'!E14+'B一般'!E14</f>
        <v>24662542</v>
      </c>
      <c r="F14" s="16">
        <f>'P一般'!F14+'B一般'!F14</f>
        <v>14320290</v>
      </c>
      <c r="G14" s="16">
        <f>'P一般'!G14+'B一般'!G14</f>
        <v>17562733</v>
      </c>
      <c r="H14" s="16">
        <f>'P一般'!H14+'B一般'!H14</f>
        <v>10770482</v>
      </c>
      <c r="I14" s="25">
        <f>'P一般'!I14+'B一般'!I14</f>
        <v>32081131</v>
      </c>
      <c r="J14" s="33">
        <f>SUM(D14:I14)</f>
        <v>125350253</v>
      </c>
      <c r="K14" s="29">
        <f>'P一般'!K14+'B一般'!K14</f>
        <v>21263088</v>
      </c>
      <c r="L14" s="16">
        <f>'P一般'!L14+'B一般'!L14</f>
        <v>30474659</v>
      </c>
      <c r="M14" s="16">
        <f>'P一般'!M14+'B一般'!M14</f>
        <v>33059658</v>
      </c>
      <c r="N14" s="16">
        <f>'P一般'!N14+'B一般'!N14</f>
        <v>33476488</v>
      </c>
      <c r="O14" s="16">
        <f>'P一般'!O14+'B一般'!O14</f>
        <v>34526555</v>
      </c>
      <c r="P14" s="25">
        <f>'P一般'!P14+'B一般'!P14</f>
        <v>31005116</v>
      </c>
      <c r="Q14" s="33">
        <f>SUM(K14:P14)</f>
        <v>183805564</v>
      </c>
      <c r="R14" s="29">
        <f>J14+Q14</f>
        <v>309155817</v>
      </c>
      <c r="S14" s="7"/>
    </row>
    <row r="15" spans="1:19" s="8" customFormat="1" ht="16.5" customHeight="1" thickBot="1">
      <c r="A15" s="114"/>
      <c r="B15" s="54" t="s">
        <v>18</v>
      </c>
      <c r="C15" s="55" t="s">
        <v>3</v>
      </c>
      <c r="D15" s="20">
        <f aca="true" t="shared" si="3" ref="D15:R15">IF(OR(D13=0,D14=0)," ",(D14/D13)*1000)</f>
        <v>93858.76562319176</v>
      </c>
      <c r="E15" s="15">
        <f t="shared" si="3"/>
        <v>74375.045612596</v>
      </c>
      <c r="F15" s="15">
        <f t="shared" si="3"/>
        <v>65715.6296320091</v>
      </c>
      <c r="G15" s="15">
        <f t="shared" si="3"/>
        <v>56778.890979509764</v>
      </c>
      <c r="H15" s="15">
        <f t="shared" si="3"/>
        <v>55120.17400204708</v>
      </c>
      <c r="I15" s="24">
        <f t="shared" si="3"/>
        <v>72546.6199622807</v>
      </c>
      <c r="J15" s="32">
        <f t="shared" si="3"/>
        <v>70701.35660598075</v>
      </c>
      <c r="K15" s="28">
        <f t="shared" si="3"/>
        <v>81760.0387592428</v>
      </c>
      <c r="L15" s="15">
        <f t="shared" si="3"/>
        <v>85246.66282504587</v>
      </c>
      <c r="M15" s="15">
        <f t="shared" si="3"/>
        <v>88583.10579976153</v>
      </c>
      <c r="N15" s="15">
        <f t="shared" si="3"/>
        <v>89209.97188578433</v>
      </c>
      <c r="O15" s="15">
        <f t="shared" si="3"/>
        <v>90476.73391735477</v>
      </c>
      <c r="P15" s="24">
        <f t="shared" si="3"/>
        <v>88601.99407321888</v>
      </c>
      <c r="Q15" s="32">
        <f t="shared" si="3"/>
        <v>87628.31653364697</v>
      </c>
      <c r="R15" s="28">
        <f t="shared" si="3"/>
        <v>79874.63599786385</v>
      </c>
      <c r="S15" s="7"/>
    </row>
    <row r="16" spans="1:19" s="8" customFormat="1" ht="16.5" customHeight="1">
      <c r="A16" s="112" t="s">
        <v>25</v>
      </c>
      <c r="B16" s="53" t="s">
        <v>9</v>
      </c>
      <c r="C16" s="53" t="s">
        <v>1</v>
      </c>
      <c r="D16" s="19">
        <f>'P一般'!D16+'B一般'!D16</f>
        <v>300315</v>
      </c>
      <c r="E16" s="14">
        <f>'P一般'!E16+'B一般'!E16</f>
        <v>225028</v>
      </c>
      <c r="F16" s="14">
        <f>'P一般'!F16+'B一般'!F16</f>
        <v>213145</v>
      </c>
      <c r="G16" s="14">
        <f>'P一般'!G16+'B一般'!G16</f>
        <v>218780</v>
      </c>
      <c r="H16" s="14">
        <f>'P一般'!H16+'B一般'!H16</f>
        <v>335058</v>
      </c>
      <c r="I16" s="23">
        <f>'P一般'!I16+'B一般'!I16</f>
        <v>298990</v>
      </c>
      <c r="J16" s="31">
        <f>SUM(D16:I16)</f>
        <v>1591316</v>
      </c>
      <c r="K16" s="27">
        <f>'P一般'!K16+'B一般'!K16</f>
        <v>189029</v>
      </c>
      <c r="L16" s="14">
        <f>'P一般'!L16+'B一般'!L16</f>
        <v>178784</v>
      </c>
      <c r="M16" s="14">
        <f>'P一般'!M16+'B一般'!M16</f>
        <v>281437</v>
      </c>
      <c r="N16" s="14">
        <f>'P一般'!N16+'B一般'!N16</f>
        <v>336277</v>
      </c>
      <c r="O16" s="14">
        <f>'P一般'!O16+'B一般'!O16</f>
        <v>251104</v>
      </c>
      <c r="P16" s="23">
        <f>'P一般'!P16+'B一般'!P16</f>
        <v>238176</v>
      </c>
      <c r="Q16" s="31">
        <f>SUM(K16:P16)</f>
        <v>1474807</v>
      </c>
      <c r="R16" s="27">
        <f>J16+Q16</f>
        <v>3066123</v>
      </c>
      <c r="S16" s="7"/>
    </row>
    <row r="17" spans="1:19" s="8" customFormat="1" ht="16.5" customHeight="1">
      <c r="A17" s="113"/>
      <c r="B17" s="53" t="s">
        <v>10</v>
      </c>
      <c r="C17" s="53" t="s">
        <v>2</v>
      </c>
      <c r="D17" s="19">
        <f>'P一般'!D17+'B一般'!D17</f>
        <v>30133228</v>
      </c>
      <c r="E17" s="14">
        <f>'P一般'!E17+'B一般'!E17</f>
        <v>17576976</v>
      </c>
      <c r="F17" s="14">
        <f>'P一般'!F17+'B一般'!F17</f>
        <v>15413560</v>
      </c>
      <c r="G17" s="14">
        <f>'P一般'!G17+'B一般'!G17</f>
        <v>11784284</v>
      </c>
      <c r="H17" s="14">
        <f>'P一般'!H17+'B一般'!H17</f>
        <v>19481419</v>
      </c>
      <c r="I17" s="23">
        <f>'P一般'!I17+'B一般'!I17</f>
        <v>21838726</v>
      </c>
      <c r="J17" s="31">
        <f>SUM(D17:I17)</f>
        <v>116228193</v>
      </c>
      <c r="K17" s="27">
        <f>'P一般'!K17+'B一般'!K17</f>
        <v>15664648</v>
      </c>
      <c r="L17" s="14">
        <f>'P一般'!L17+'B一般'!L17</f>
        <v>15280596</v>
      </c>
      <c r="M17" s="14">
        <f>'P一般'!M17+'B一般'!M17</f>
        <v>24596615</v>
      </c>
      <c r="N17" s="14">
        <f>'P一般'!N17+'B一般'!N17</f>
        <v>29880434</v>
      </c>
      <c r="O17" s="14">
        <f>'P一般'!O17+'B一般'!O17</f>
        <v>22375453</v>
      </c>
      <c r="P17" s="23">
        <f>'P一般'!P17+'B一般'!P17</f>
        <v>21556156</v>
      </c>
      <c r="Q17" s="31">
        <f>SUM(K17:P17)</f>
        <v>129353902</v>
      </c>
      <c r="R17" s="27">
        <f>J17+Q17</f>
        <v>245582095</v>
      </c>
      <c r="S17" s="7"/>
    </row>
    <row r="18" spans="1:19" s="8" customFormat="1" ht="16.5" customHeight="1" thickBot="1">
      <c r="A18" s="114"/>
      <c r="B18" s="54" t="s">
        <v>18</v>
      </c>
      <c r="C18" s="55" t="s">
        <v>3</v>
      </c>
      <c r="D18" s="20">
        <f aca="true" t="shared" si="4" ref="D18:R18">IF(OR(D16=0,D17=0)," ",(D17/D16)*1000)</f>
        <v>100338.73765879161</v>
      </c>
      <c r="E18" s="15">
        <f t="shared" si="4"/>
        <v>78110.17295625433</v>
      </c>
      <c r="F18" s="15">
        <f t="shared" si="4"/>
        <v>72314.90300030496</v>
      </c>
      <c r="G18" s="15">
        <f t="shared" si="4"/>
        <v>53863.62555992321</v>
      </c>
      <c r="H18" s="15">
        <f t="shared" si="4"/>
        <v>58143.422929761415</v>
      </c>
      <c r="I18" s="24">
        <f t="shared" si="4"/>
        <v>73041.66025619586</v>
      </c>
      <c r="J18" s="32">
        <f t="shared" si="4"/>
        <v>73039.04001467967</v>
      </c>
      <c r="K18" s="28">
        <f t="shared" si="4"/>
        <v>82869.02009744538</v>
      </c>
      <c r="L18" s="15">
        <f t="shared" si="4"/>
        <v>85469.5945945946</v>
      </c>
      <c r="M18" s="15">
        <f t="shared" si="4"/>
        <v>87396.52213461627</v>
      </c>
      <c r="N18" s="15">
        <f t="shared" si="4"/>
        <v>88856.60928341813</v>
      </c>
      <c r="O18" s="15">
        <f t="shared" si="4"/>
        <v>89108.30970434562</v>
      </c>
      <c r="P18" s="24">
        <f t="shared" si="4"/>
        <v>90505.15585113529</v>
      </c>
      <c r="Q18" s="32">
        <f t="shared" si="4"/>
        <v>87709.03718249235</v>
      </c>
      <c r="R18" s="28">
        <f t="shared" si="4"/>
        <v>80095.31744160297</v>
      </c>
      <c r="S18" s="7"/>
    </row>
    <row r="19" spans="1:19" s="8" customFormat="1" ht="16.5" customHeight="1">
      <c r="A19" s="112" t="s">
        <v>21</v>
      </c>
      <c r="B19" s="53" t="s">
        <v>9</v>
      </c>
      <c r="C19" s="53" t="s">
        <v>1</v>
      </c>
      <c r="D19" s="19">
        <f>'P一般'!D19+'B一般'!D19</f>
        <v>142493</v>
      </c>
      <c r="E19" s="14">
        <f>'P一般'!E19+'B一般'!E19</f>
        <v>202681</v>
      </c>
      <c r="F19" s="14">
        <f>'P一般'!F19+'B一般'!F19</f>
        <v>42541</v>
      </c>
      <c r="G19" s="14">
        <f>'P一般'!G19+'B一般'!G19</f>
        <v>80768</v>
      </c>
      <c r="H19" s="14">
        <f>'P一般'!H19+'B一般'!H19</f>
        <v>174767</v>
      </c>
      <c r="I19" s="23">
        <f>'P一般'!I19+'B一般'!I19</f>
        <v>135563</v>
      </c>
      <c r="J19" s="31">
        <f>SUM(D19:I19)</f>
        <v>778813</v>
      </c>
      <c r="K19" s="27">
        <f>'P一般'!K19+'B一般'!K19</f>
        <v>65002</v>
      </c>
      <c r="L19" s="14">
        <f>'P一般'!L19+'B一般'!L19</f>
        <v>41977</v>
      </c>
      <c r="M19" s="14">
        <f>'P一般'!M19+'B一般'!M19</f>
        <v>85556</v>
      </c>
      <c r="N19" s="14">
        <f>'P一般'!N19+'B一般'!N19</f>
        <v>136849</v>
      </c>
      <c r="O19" s="14">
        <f>'P一般'!O19+'B一般'!O19</f>
        <v>157832</v>
      </c>
      <c r="P19" s="23">
        <f>'P一般'!P19+'B一般'!P19</f>
        <v>63713</v>
      </c>
      <c r="Q19" s="31">
        <f>SUM(K19:P19)</f>
        <v>550929</v>
      </c>
      <c r="R19" s="27">
        <f>J19+Q19</f>
        <v>1329742</v>
      </c>
      <c r="S19" s="7"/>
    </row>
    <row r="20" spans="1:19" s="8" customFormat="1" ht="16.5" customHeight="1">
      <c r="A20" s="113"/>
      <c r="B20" s="53" t="s">
        <v>10</v>
      </c>
      <c r="C20" s="53" t="s">
        <v>2</v>
      </c>
      <c r="D20" s="19">
        <f>'P一般'!D20+'B一般'!D20</f>
        <v>12766180</v>
      </c>
      <c r="E20" s="14">
        <f>'P一般'!E20+'B一般'!E20</f>
        <v>15614926</v>
      </c>
      <c r="F20" s="14">
        <f>'P一般'!F20+'B一般'!F20</f>
        <v>2449042</v>
      </c>
      <c r="G20" s="14">
        <f>'P一般'!G20+'B一般'!G20</f>
        <v>4485931</v>
      </c>
      <c r="H20" s="14">
        <f>'P一般'!H20+'B一般'!H20</f>
        <v>9921033</v>
      </c>
      <c r="I20" s="23">
        <f>'P一般'!I20+'B一般'!I20</f>
        <v>10396266</v>
      </c>
      <c r="J20" s="31">
        <f>SUM(D20:I20)</f>
        <v>55633378</v>
      </c>
      <c r="K20" s="27">
        <f>'P一般'!K20+'B一般'!K20</f>
        <v>5283286</v>
      </c>
      <c r="L20" s="14">
        <f>'P一般'!L20+'B一般'!L20</f>
        <v>3501748</v>
      </c>
      <c r="M20" s="14">
        <f>'P一般'!M20+'B一般'!M20</f>
        <v>7210415</v>
      </c>
      <c r="N20" s="14">
        <f>'P一般'!N20+'B一般'!N20</f>
        <v>12048086</v>
      </c>
      <c r="O20" s="14">
        <f>'P一般'!O20+'B一般'!O20</f>
        <v>14070979</v>
      </c>
      <c r="P20" s="23">
        <f>'P一般'!P20+'B一般'!P20</f>
        <v>5616781</v>
      </c>
      <c r="Q20" s="31">
        <f>SUM(K20:P20)</f>
        <v>47731295</v>
      </c>
      <c r="R20" s="27">
        <f>J20+Q20</f>
        <v>103364673</v>
      </c>
      <c r="S20" s="7"/>
    </row>
    <row r="21" spans="1:19" s="8" customFormat="1" ht="16.5" customHeight="1" thickBot="1">
      <c r="A21" s="114"/>
      <c r="B21" s="54" t="s">
        <v>18</v>
      </c>
      <c r="C21" s="55" t="s">
        <v>3</v>
      </c>
      <c r="D21" s="20">
        <f aca="true" t="shared" si="5" ref="D21:R21">IF(OR(D19=0,D20=0)," ",(D20/D19)*1000)</f>
        <v>89591.62906248026</v>
      </c>
      <c r="E21" s="15">
        <f t="shared" si="5"/>
        <v>77041.88355099886</v>
      </c>
      <c r="F21" s="15">
        <f t="shared" si="5"/>
        <v>57568.980512916954</v>
      </c>
      <c r="G21" s="15">
        <f t="shared" si="5"/>
        <v>55540.944433438985</v>
      </c>
      <c r="H21" s="15">
        <f t="shared" si="5"/>
        <v>56767.19861301046</v>
      </c>
      <c r="I21" s="24">
        <f t="shared" si="5"/>
        <v>76689.55393433312</v>
      </c>
      <c r="J21" s="32">
        <f t="shared" si="5"/>
        <v>71433.55080102668</v>
      </c>
      <c r="K21" s="28">
        <f t="shared" si="5"/>
        <v>81278.82219008646</v>
      </c>
      <c r="L21" s="15">
        <f t="shared" si="5"/>
        <v>83420.63510970293</v>
      </c>
      <c r="M21" s="15">
        <f t="shared" si="5"/>
        <v>84277.14011875262</v>
      </c>
      <c r="N21" s="15">
        <f t="shared" si="5"/>
        <v>88039.26955987987</v>
      </c>
      <c r="O21" s="15">
        <f t="shared" si="5"/>
        <v>89151.62324496933</v>
      </c>
      <c r="P21" s="24">
        <f t="shared" si="5"/>
        <v>88157.53456908323</v>
      </c>
      <c r="Q21" s="32">
        <f t="shared" si="5"/>
        <v>86637.8335502397</v>
      </c>
      <c r="R21" s="28">
        <f t="shared" si="5"/>
        <v>77732.87825758681</v>
      </c>
      <c r="S21" s="7"/>
    </row>
    <row r="22" spans="1:19" s="8" customFormat="1" ht="16.5" customHeight="1">
      <c r="A22" s="112" t="s">
        <v>41</v>
      </c>
      <c r="B22" s="53" t="s">
        <v>9</v>
      </c>
      <c r="C22" s="53" t="s">
        <v>1</v>
      </c>
      <c r="D22" s="19">
        <f>'P一般'!D22+'B一般'!D22</f>
        <v>0</v>
      </c>
      <c r="E22" s="14">
        <f>'P一般'!E22+'B一般'!E22</f>
        <v>0</v>
      </c>
      <c r="F22" s="14">
        <f>'P一般'!F22+'B一般'!F22</f>
        <v>0</v>
      </c>
      <c r="G22" s="14">
        <f>'P一般'!G22+'B一般'!G22</f>
        <v>0</v>
      </c>
      <c r="H22" s="14">
        <f>'P一般'!H22+'B一般'!H22</f>
        <v>0</v>
      </c>
      <c r="I22" s="23">
        <f>'P一般'!I22+'B一般'!I22</f>
        <v>0</v>
      </c>
      <c r="J22" s="31">
        <f>SUM(D22:I22)</f>
        <v>0</v>
      </c>
      <c r="K22" s="27">
        <f>'P一般'!K22+'B一般'!K22</f>
        <v>0</v>
      </c>
      <c r="L22" s="14">
        <f>'P一般'!L22+'B一般'!L22</f>
        <v>20408</v>
      </c>
      <c r="M22" s="14">
        <f>'P一般'!M22+'B一般'!M22</f>
        <v>0</v>
      </c>
      <c r="N22" s="14">
        <f>'P一般'!N22+'B一般'!N22</f>
        <v>0</v>
      </c>
      <c r="O22" s="14">
        <f>'P一般'!O22+'B一般'!O22</f>
        <v>0</v>
      </c>
      <c r="P22" s="23">
        <f>'P一般'!P22+'B一般'!P22</f>
        <v>0</v>
      </c>
      <c r="Q22" s="31">
        <f>SUM(K22:P22)</f>
        <v>20408</v>
      </c>
      <c r="R22" s="27">
        <f>J22+Q22</f>
        <v>20408</v>
      </c>
      <c r="S22" s="7"/>
    </row>
    <row r="23" spans="1:19" s="8" customFormat="1" ht="16.5" customHeight="1">
      <c r="A23" s="113"/>
      <c r="B23" s="53" t="s">
        <v>10</v>
      </c>
      <c r="C23" s="53" t="s">
        <v>2</v>
      </c>
      <c r="D23" s="19">
        <f>'P一般'!D23+'B一般'!D23</f>
        <v>0</v>
      </c>
      <c r="E23" s="14">
        <f>'P一般'!E23+'B一般'!E23</f>
        <v>0</v>
      </c>
      <c r="F23" s="14">
        <f>'P一般'!F23+'B一般'!F23</f>
        <v>0</v>
      </c>
      <c r="G23" s="14">
        <f>'P一般'!G23+'B一般'!G23</f>
        <v>0</v>
      </c>
      <c r="H23" s="14">
        <f>'P一般'!H23+'B一般'!H23</f>
        <v>0</v>
      </c>
      <c r="I23" s="23">
        <f>'P一般'!I23+'B一般'!I23</f>
        <v>0</v>
      </c>
      <c r="J23" s="31">
        <f>SUM(D23:I23)</f>
        <v>0</v>
      </c>
      <c r="K23" s="27">
        <f>'P一般'!K23+'B一般'!K23</f>
        <v>0</v>
      </c>
      <c r="L23" s="14">
        <f>'P一般'!L23+'B一般'!L23</f>
        <v>1748049</v>
      </c>
      <c r="M23" s="14">
        <f>'P一般'!M23+'B一般'!M23</f>
        <v>0</v>
      </c>
      <c r="N23" s="14">
        <f>'P一般'!N23+'B一般'!N23</f>
        <v>0</v>
      </c>
      <c r="O23" s="14">
        <f>'P一般'!O23+'B一般'!O23</f>
        <v>0</v>
      </c>
      <c r="P23" s="23">
        <f>'P一般'!P23+'B一般'!P23</f>
        <v>0</v>
      </c>
      <c r="Q23" s="31">
        <f>SUM(K23:P23)</f>
        <v>1748049</v>
      </c>
      <c r="R23" s="27">
        <f>J23+Q23</f>
        <v>1748049</v>
      </c>
      <c r="S23" s="7"/>
    </row>
    <row r="24" spans="1:19" s="8" customFormat="1" ht="16.5" customHeight="1" thickBot="1">
      <c r="A24" s="114"/>
      <c r="B24" s="54" t="s">
        <v>18</v>
      </c>
      <c r="C24" s="55" t="s">
        <v>3</v>
      </c>
      <c r="D24" s="20" t="str">
        <f aca="true" t="shared" si="6" ref="D24:R24">IF(OR(D22=0,D23=0)," ",(D23/D22)*1000)</f>
        <v> </v>
      </c>
      <c r="E24" s="15" t="str">
        <f t="shared" si="6"/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 t="str">
        <f t="shared" si="6"/>
        <v> </v>
      </c>
      <c r="J24" s="32" t="str">
        <f t="shared" si="6"/>
        <v> </v>
      </c>
      <c r="K24" s="28" t="str">
        <f t="shared" si="6"/>
        <v> </v>
      </c>
      <c r="L24" s="15">
        <f t="shared" si="6"/>
        <v>85655.08624068993</v>
      </c>
      <c r="M24" s="15" t="str">
        <f t="shared" si="6"/>
        <v> </v>
      </c>
      <c r="N24" s="15" t="str">
        <f t="shared" si="6"/>
        <v> </v>
      </c>
      <c r="O24" s="15" t="str">
        <f t="shared" si="6"/>
        <v> </v>
      </c>
      <c r="P24" s="24" t="str">
        <f t="shared" si="6"/>
        <v> </v>
      </c>
      <c r="Q24" s="32">
        <f t="shared" si="6"/>
        <v>85655.08624068993</v>
      </c>
      <c r="R24" s="28">
        <f t="shared" si="6"/>
        <v>85655.08624068993</v>
      </c>
      <c r="S24" s="7"/>
    </row>
    <row r="25" spans="1:19" s="8" customFormat="1" ht="16.5" customHeight="1">
      <c r="A25" s="112" t="s">
        <v>52</v>
      </c>
      <c r="B25" s="53" t="s">
        <v>9</v>
      </c>
      <c r="C25" s="53" t="s">
        <v>1</v>
      </c>
      <c r="D25" s="19">
        <f>'P一般'!D25+'B一般'!D25</f>
        <v>0</v>
      </c>
      <c r="E25" s="14">
        <f>'P一般'!E25+'B一般'!E25</f>
        <v>0</v>
      </c>
      <c r="F25" s="14">
        <f>'P一般'!F25+'B一般'!F25</f>
        <v>0</v>
      </c>
      <c r="G25" s="14">
        <f>'P一般'!G25+'B一般'!G25</f>
        <v>0</v>
      </c>
      <c r="H25" s="14">
        <f>'P一般'!H25+'B一般'!H25</f>
        <v>0</v>
      </c>
      <c r="I25" s="23">
        <f>'P一般'!I25+'B一般'!I25</f>
        <v>0</v>
      </c>
      <c r="J25" s="31">
        <f>SUM(D25:I25)</f>
        <v>0</v>
      </c>
      <c r="K25" s="27">
        <f>'P一般'!K25+'B一般'!K25</f>
        <v>0</v>
      </c>
      <c r="L25" s="14">
        <f>'P一般'!L25+'B一般'!L25</f>
        <v>280</v>
      </c>
      <c r="M25" s="14">
        <f>'P一般'!M25+'B一般'!M25</f>
        <v>0</v>
      </c>
      <c r="N25" s="14">
        <f>'P一般'!N25+'B一般'!N25</f>
        <v>0</v>
      </c>
      <c r="O25" s="14">
        <f>'P一般'!O25+'B一般'!O25</f>
        <v>0</v>
      </c>
      <c r="P25" s="23">
        <f>'P一般'!P25+'B一般'!P25</f>
        <v>0</v>
      </c>
      <c r="Q25" s="31">
        <f>SUM(K25:P25)</f>
        <v>280</v>
      </c>
      <c r="R25" s="27">
        <f>J25+Q25</f>
        <v>280</v>
      </c>
      <c r="S25" s="7"/>
    </row>
    <row r="26" spans="1:19" s="8" customFormat="1" ht="16.5" customHeight="1">
      <c r="A26" s="113"/>
      <c r="B26" s="53" t="s">
        <v>10</v>
      </c>
      <c r="C26" s="53" t="s">
        <v>2</v>
      </c>
      <c r="D26" s="19">
        <f>'P一般'!D26+'B一般'!D26</f>
        <v>0</v>
      </c>
      <c r="E26" s="14">
        <f>'P一般'!E26+'B一般'!E26</f>
        <v>0</v>
      </c>
      <c r="F26" s="14">
        <f>'P一般'!F26+'B一般'!F26</f>
        <v>0</v>
      </c>
      <c r="G26" s="14">
        <f>'P一般'!G26+'B一般'!G26</f>
        <v>0</v>
      </c>
      <c r="H26" s="14">
        <f>'P一般'!H26+'B一般'!H26</f>
        <v>0</v>
      </c>
      <c r="I26" s="23">
        <f>'P一般'!I26+'B一般'!I26</f>
        <v>0</v>
      </c>
      <c r="J26" s="31">
        <f>SUM(D26:I26)</f>
        <v>0</v>
      </c>
      <c r="K26" s="27">
        <f>'P一般'!K26+'B一般'!K26</f>
        <v>0</v>
      </c>
      <c r="L26" s="14">
        <f>'P一般'!L26+'B一般'!L26</f>
        <v>24723</v>
      </c>
      <c r="M26" s="14">
        <f>'P一般'!M26+'B一般'!M26</f>
        <v>0</v>
      </c>
      <c r="N26" s="14">
        <f>'P一般'!N26+'B一般'!N26</f>
        <v>0</v>
      </c>
      <c r="O26" s="14">
        <f>'P一般'!O26+'B一般'!O26</f>
        <v>0</v>
      </c>
      <c r="P26" s="23">
        <f>'P一般'!P26+'B一般'!P26</f>
        <v>0</v>
      </c>
      <c r="Q26" s="31">
        <f>SUM(K26:P26)</f>
        <v>24723</v>
      </c>
      <c r="R26" s="27">
        <f>J26+Q26</f>
        <v>24723</v>
      </c>
      <c r="S26" s="7"/>
    </row>
    <row r="27" spans="1:19" s="8" customFormat="1" ht="16.5" customHeight="1" thickBot="1">
      <c r="A27" s="114"/>
      <c r="B27" s="54" t="s">
        <v>18</v>
      </c>
      <c r="C27" s="55" t="s">
        <v>3</v>
      </c>
      <c r="D27" s="20" t="str">
        <f aca="true" t="shared" si="7" ref="D27:R27">IF(OR(D25=0,D26=0)," ",(D26/D25)*1000)</f>
        <v> </v>
      </c>
      <c r="E27" s="15" t="str">
        <f t="shared" si="7"/>
        <v> </v>
      </c>
      <c r="F27" s="15" t="str">
        <f t="shared" si="7"/>
        <v> </v>
      </c>
      <c r="G27" s="15" t="str">
        <f t="shared" si="7"/>
        <v> </v>
      </c>
      <c r="H27" s="15" t="str">
        <f t="shared" si="7"/>
        <v> </v>
      </c>
      <c r="I27" s="24" t="str">
        <f t="shared" si="7"/>
        <v> </v>
      </c>
      <c r="J27" s="32" t="str">
        <f t="shared" si="7"/>
        <v> </v>
      </c>
      <c r="K27" s="28" t="str">
        <f t="shared" si="7"/>
        <v> </v>
      </c>
      <c r="L27" s="15">
        <f t="shared" si="7"/>
        <v>88296.42857142858</v>
      </c>
      <c r="M27" s="15" t="str">
        <f t="shared" si="7"/>
        <v> </v>
      </c>
      <c r="N27" s="15" t="str">
        <f t="shared" si="7"/>
        <v> </v>
      </c>
      <c r="O27" s="15" t="str">
        <f t="shared" si="7"/>
        <v> </v>
      </c>
      <c r="P27" s="24" t="str">
        <f t="shared" si="7"/>
        <v> </v>
      </c>
      <c r="Q27" s="32">
        <f t="shared" si="7"/>
        <v>88296.42857142858</v>
      </c>
      <c r="R27" s="28">
        <f t="shared" si="7"/>
        <v>88296.42857142858</v>
      </c>
      <c r="S27" s="7"/>
    </row>
    <row r="28" spans="1:19" s="8" customFormat="1" ht="16.5" customHeight="1">
      <c r="A28" s="112" t="s">
        <v>22</v>
      </c>
      <c r="B28" s="53" t="s">
        <v>9</v>
      </c>
      <c r="C28" s="53" t="s">
        <v>1</v>
      </c>
      <c r="D28" s="19">
        <f>'P一般'!D28+'B一般'!D28</f>
        <v>0</v>
      </c>
      <c r="E28" s="14">
        <f>'P一般'!E28+'B一般'!E28</f>
        <v>0</v>
      </c>
      <c r="F28" s="14">
        <f>'P一般'!F28+'B一般'!F28</f>
        <v>0</v>
      </c>
      <c r="G28" s="14">
        <f>'P一般'!G28+'B一般'!G28</f>
        <v>0</v>
      </c>
      <c r="H28" s="14">
        <f>'P一般'!H28+'B一般'!H28</f>
        <v>0</v>
      </c>
      <c r="I28" s="23">
        <f>'P一般'!I28+'B一般'!I28</f>
        <v>0</v>
      </c>
      <c r="J28" s="31">
        <f>SUM(D28:I28)</f>
        <v>0</v>
      </c>
      <c r="K28" s="27">
        <f>'P一般'!K28+'B一般'!K28</f>
        <v>0</v>
      </c>
      <c r="L28" s="14">
        <f>'P一般'!L28+'B一般'!L28</f>
        <v>0</v>
      </c>
      <c r="M28" s="14">
        <f>'P一般'!M28+'B一般'!M28</f>
        <v>218</v>
      </c>
      <c r="N28" s="14">
        <f>'P一般'!N28+'B一般'!N28</f>
        <v>0</v>
      </c>
      <c r="O28" s="14">
        <f>'P一般'!O28+'B一般'!O28</f>
        <v>177</v>
      </c>
      <c r="P28" s="23">
        <f>'P一般'!P28+'B一般'!P28</f>
        <v>0</v>
      </c>
      <c r="Q28" s="31">
        <f>SUM(K28:P28)</f>
        <v>395</v>
      </c>
      <c r="R28" s="27">
        <f>J28+Q28</f>
        <v>395</v>
      </c>
      <c r="S28" s="7"/>
    </row>
    <row r="29" spans="1:19" s="8" customFormat="1" ht="16.5" customHeight="1">
      <c r="A29" s="113"/>
      <c r="B29" s="53" t="s">
        <v>10</v>
      </c>
      <c r="C29" s="53" t="s">
        <v>2</v>
      </c>
      <c r="D29" s="19">
        <f>'P一般'!D29+'B一般'!D29</f>
        <v>0</v>
      </c>
      <c r="E29" s="14">
        <f>'P一般'!E29+'B一般'!E29</f>
        <v>0</v>
      </c>
      <c r="F29" s="14">
        <f>'P一般'!F29+'B一般'!F29</f>
        <v>0</v>
      </c>
      <c r="G29" s="14">
        <f>'P一般'!G29+'B一般'!G29</f>
        <v>0</v>
      </c>
      <c r="H29" s="14">
        <f>'P一般'!H29+'B一般'!H29</f>
        <v>0</v>
      </c>
      <c r="I29" s="23">
        <f>'P一般'!I29+'B一般'!I29</f>
        <v>0</v>
      </c>
      <c r="J29" s="31">
        <f>SUM(D29:I29)</f>
        <v>0</v>
      </c>
      <c r="K29" s="27">
        <f>'P一般'!K29+'B一般'!K29</f>
        <v>0</v>
      </c>
      <c r="L29" s="14">
        <f>'P一般'!L29+'B一般'!L29</f>
        <v>0</v>
      </c>
      <c r="M29" s="14">
        <f>'P一般'!M29+'B一般'!M29</f>
        <v>18107</v>
      </c>
      <c r="N29" s="14">
        <f>'P一般'!N29+'B一般'!N29</f>
        <v>0</v>
      </c>
      <c r="O29" s="14">
        <f>'P一般'!O29+'B一般'!O29</f>
        <v>15452</v>
      </c>
      <c r="P29" s="23">
        <f>'P一般'!P29+'B一般'!P29</f>
        <v>0</v>
      </c>
      <c r="Q29" s="31">
        <f>SUM(K29:P29)</f>
        <v>33559</v>
      </c>
      <c r="R29" s="27">
        <f>J29+Q29</f>
        <v>33559</v>
      </c>
      <c r="S29" s="7"/>
    </row>
    <row r="30" spans="1:19" s="8" customFormat="1" ht="16.5" customHeight="1" thickBot="1">
      <c r="A30" s="114"/>
      <c r="B30" s="54" t="s">
        <v>18</v>
      </c>
      <c r="C30" s="55" t="s">
        <v>3</v>
      </c>
      <c r="D30" s="20" t="str">
        <f aca="true" t="shared" si="8" ref="D30:R30">IF(OR(D28=0,D29=0)," ",(D29/D28)*1000)</f>
        <v> </v>
      </c>
      <c r="E30" s="15" t="str">
        <f t="shared" si="8"/>
        <v> 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 t="str">
        <f t="shared" si="8"/>
        <v> </v>
      </c>
      <c r="K30" s="28" t="str">
        <f t="shared" si="8"/>
        <v> </v>
      </c>
      <c r="L30" s="15" t="str">
        <f t="shared" si="8"/>
        <v> </v>
      </c>
      <c r="M30" s="15">
        <f t="shared" si="8"/>
        <v>83059.63302752294</v>
      </c>
      <c r="N30" s="15" t="str">
        <f t="shared" si="8"/>
        <v> </v>
      </c>
      <c r="O30" s="15">
        <f t="shared" si="8"/>
        <v>87299.43502824858</v>
      </c>
      <c r="P30" s="24" t="str">
        <f t="shared" si="8"/>
        <v> </v>
      </c>
      <c r="Q30" s="32">
        <f t="shared" si="8"/>
        <v>84959.49367088608</v>
      </c>
      <c r="R30" s="28">
        <f t="shared" si="8"/>
        <v>84959.49367088608</v>
      </c>
      <c r="S30" s="7"/>
    </row>
    <row r="31" spans="1:19" s="8" customFormat="1" ht="16.5" customHeight="1">
      <c r="A31" s="112" t="s">
        <v>23</v>
      </c>
      <c r="B31" s="53" t="s">
        <v>9</v>
      </c>
      <c r="C31" s="53" t="s">
        <v>1</v>
      </c>
      <c r="D31" s="19">
        <f>'P一般'!D31+'B一般'!D31</f>
        <v>43507</v>
      </c>
      <c r="E31" s="14">
        <f>'P一般'!E31+'B一般'!E31</f>
        <v>0</v>
      </c>
      <c r="F31" s="14">
        <f>'P一般'!F31+'B一般'!F31</f>
        <v>0</v>
      </c>
      <c r="G31" s="14">
        <f>'P一般'!G31+'B一般'!G31</f>
        <v>0</v>
      </c>
      <c r="H31" s="14">
        <f>'P一般'!H31+'B一般'!H31</f>
        <v>0</v>
      </c>
      <c r="I31" s="23">
        <f>'P一般'!I31+'B一般'!I31</f>
        <v>0</v>
      </c>
      <c r="J31" s="31">
        <f>SUM(D31:I31)</f>
        <v>43507</v>
      </c>
      <c r="K31" s="27">
        <f>'P一般'!K31+'B一般'!K31</f>
        <v>0</v>
      </c>
      <c r="L31" s="14">
        <f>'P一般'!L31+'B一般'!L31</f>
        <v>23048</v>
      </c>
      <c r="M31" s="14">
        <f>'P一般'!M31+'B一般'!M31</f>
        <v>23018</v>
      </c>
      <c r="N31" s="14">
        <f>'P一般'!N31+'B一般'!N31</f>
        <v>0</v>
      </c>
      <c r="O31" s="14">
        <f>'P一般'!O31+'B一般'!O31</f>
        <v>23107</v>
      </c>
      <c r="P31" s="23">
        <f>'P一般'!P31+'B一般'!P31</f>
        <v>46017</v>
      </c>
      <c r="Q31" s="31">
        <f>SUM(K31:P31)</f>
        <v>115190</v>
      </c>
      <c r="R31" s="27">
        <f>J31+Q31</f>
        <v>158697</v>
      </c>
      <c r="S31" s="7"/>
    </row>
    <row r="32" spans="1:19" s="8" customFormat="1" ht="16.5" customHeight="1">
      <c r="A32" s="113"/>
      <c r="B32" s="53" t="s">
        <v>10</v>
      </c>
      <c r="C32" s="53" t="s">
        <v>2</v>
      </c>
      <c r="D32" s="21">
        <f>'P一般'!D32+'B一般'!D32</f>
        <v>4044751</v>
      </c>
      <c r="E32" s="16">
        <f>'P一般'!E32+'B一般'!E32</f>
        <v>0</v>
      </c>
      <c r="F32" s="16">
        <f>'P一般'!F32+'B一般'!F32</f>
        <v>0</v>
      </c>
      <c r="G32" s="16">
        <f>'P一般'!G32+'B一般'!G32</f>
        <v>0</v>
      </c>
      <c r="H32" s="16">
        <f>'P一般'!H32+'B一般'!H32</f>
        <v>0</v>
      </c>
      <c r="I32" s="25">
        <f>'P一般'!I32+'B一般'!I32</f>
        <v>0</v>
      </c>
      <c r="J32" s="33">
        <f>SUM(D32:I32)</f>
        <v>4044751</v>
      </c>
      <c r="K32" s="29">
        <f>'P一般'!K32+'B一般'!K32</f>
        <v>0</v>
      </c>
      <c r="L32" s="16">
        <f>'P一般'!L32+'B一般'!L32</f>
        <v>2040217</v>
      </c>
      <c r="M32" s="16">
        <f>'P一般'!M32+'B一般'!M32</f>
        <v>2022684</v>
      </c>
      <c r="N32" s="16">
        <f>'P一般'!N32+'B一般'!N32</f>
        <v>0</v>
      </c>
      <c r="O32" s="16">
        <f>'P一般'!O32+'B一般'!O32</f>
        <v>1960659</v>
      </c>
      <c r="P32" s="25">
        <f>'P一般'!P32+'B一般'!P32</f>
        <v>4211207</v>
      </c>
      <c r="Q32" s="33">
        <f>SUM(K32:P32)</f>
        <v>10234767</v>
      </c>
      <c r="R32" s="29">
        <f>J32+Q32</f>
        <v>14279518</v>
      </c>
      <c r="S32" s="7"/>
    </row>
    <row r="33" spans="1:19" s="8" customFormat="1" ht="16.5" customHeight="1" thickBot="1">
      <c r="A33" s="114"/>
      <c r="B33" s="54" t="s">
        <v>18</v>
      </c>
      <c r="C33" s="55" t="s">
        <v>3</v>
      </c>
      <c r="D33" s="20">
        <f aca="true" t="shared" si="9" ref="D33:R33">IF(OR(D31=0,D32=0)," ",(D32/D31)*1000)</f>
        <v>92967.82127014043</v>
      </c>
      <c r="E33" s="15" t="str">
        <f t="shared" si="9"/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4" t="str">
        <f t="shared" si="9"/>
        <v> </v>
      </c>
      <c r="J33" s="32">
        <f t="shared" si="9"/>
        <v>92967.82127014043</v>
      </c>
      <c r="K33" s="28" t="str">
        <f t="shared" si="9"/>
        <v> </v>
      </c>
      <c r="L33" s="15">
        <f t="shared" si="9"/>
        <v>88520.3488372093</v>
      </c>
      <c r="M33" s="15">
        <f t="shared" si="9"/>
        <v>87874.01164306195</v>
      </c>
      <c r="N33" s="15" t="str">
        <f t="shared" si="9"/>
        <v> </v>
      </c>
      <c r="O33" s="15">
        <f t="shared" si="9"/>
        <v>84851.30047171852</v>
      </c>
      <c r="P33" s="24">
        <f t="shared" si="9"/>
        <v>91514.15781124368</v>
      </c>
      <c r="Q33" s="32">
        <f t="shared" si="9"/>
        <v>88851.17631738866</v>
      </c>
      <c r="R33" s="28">
        <f t="shared" si="9"/>
        <v>89979.7601718999</v>
      </c>
      <c r="S33" s="7"/>
    </row>
    <row r="34" spans="1:19" s="8" customFormat="1" ht="16.5" customHeight="1">
      <c r="A34" s="112" t="s">
        <v>53</v>
      </c>
      <c r="B34" s="53" t="s">
        <v>9</v>
      </c>
      <c r="C34" s="53" t="s">
        <v>1</v>
      </c>
      <c r="D34" s="19">
        <f>'P一般'!D34+'B一般'!D34</f>
        <v>23417</v>
      </c>
      <c r="E34" s="14">
        <f>'P一般'!E34+'B一般'!E34</f>
        <v>20547</v>
      </c>
      <c r="F34" s="14">
        <f>'P一般'!F34+'B一般'!F34</f>
        <v>0</v>
      </c>
      <c r="G34" s="14">
        <f>'P一般'!G34+'B一般'!G34</f>
        <v>0</v>
      </c>
      <c r="H34" s="14">
        <f>'P一般'!H34+'B一般'!H34</f>
        <v>0</v>
      </c>
      <c r="I34" s="23">
        <f>'P一般'!I34+'B一般'!I34</f>
        <v>0</v>
      </c>
      <c r="J34" s="31">
        <f>SUM(D34:I34)</f>
        <v>43964</v>
      </c>
      <c r="K34" s="27">
        <f>'P一般'!K34+'B一般'!K34</f>
        <v>0</v>
      </c>
      <c r="L34" s="14">
        <f>'P一般'!L34+'B一般'!L34</f>
        <v>0</v>
      </c>
      <c r="M34" s="14">
        <f>'P一般'!M34+'B一般'!M34</f>
        <v>0</v>
      </c>
      <c r="N34" s="14">
        <f>'P一般'!N34+'B一般'!N34</f>
        <v>0</v>
      </c>
      <c r="O34" s="14">
        <f>'P一般'!O34+'B一般'!O34</f>
        <v>0</v>
      </c>
      <c r="P34" s="23">
        <f>'P一般'!P34+'B一般'!P34</f>
        <v>0</v>
      </c>
      <c r="Q34" s="31">
        <f>SUM(K34:P34)</f>
        <v>0</v>
      </c>
      <c r="R34" s="27">
        <f>J34+Q34</f>
        <v>43964</v>
      </c>
      <c r="S34" s="7"/>
    </row>
    <row r="35" spans="1:19" s="8" customFormat="1" ht="16.5" customHeight="1">
      <c r="A35" s="113"/>
      <c r="B35" s="53" t="s">
        <v>10</v>
      </c>
      <c r="C35" s="53" t="s">
        <v>2</v>
      </c>
      <c r="D35" s="19">
        <f>'P一般'!D35+'B一般'!D35</f>
        <v>2391499</v>
      </c>
      <c r="E35" s="14">
        <f>'P一般'!E35+'B一般'!E35</f>
        <v>1764889</v>
      </c>
      <c r="F35" s="14">
        <f>'P一般'!F35+'B一般'!F35</f>
        <v>0</v>
      </c>
      <c r="G35" s="14">
        <f>'P一般'!G35+'B一般'!G35</f>
        <v>0</v>
      </c>
      <c r="H35" s="14">
        <f>'P一般'!H35+'B一般'!H35</f>
        <v>0</v>
      </c>
      <c r="I35" s="23">
        <f>'P一般'!I35+'B一般'!I35</f>
        <v>0</v>
      </c>
      <c r="J35" s="31">
        <f>SUM(D35:I35)</f>
        <v>4156388</v>
      </c>
      <c r="K35" s="27">
        <f>'P一般'!K35+'B一般'!K35</f>
        <v>0</v>
      </c>
      <c r="L35" s="14">
        <f>'P一般'!L35+'B一般'!L35</f>
        <v>0</v>
      </c>
      <c r="M35" s="14">
        <f>'P一般'!M35+'B一般'!M35</f>
        <v>0</v>
      </c>
      <c r="N35" s="14">
        <f>'P一般'!N35+'B一般'!N35</f>
        <v>0</v>
      </c>
      <c r="O35" s="14">
        <f>'P一般'!O35+'B一般'!O35</f>
        <v>0</v>
      </c>
      <c r="P35" s="23">
        <f>'P一般'!P35+'B一般'!P35</f>
        <v>0</v>
      </c>
      <c r="Q35" s="31">
        <f>SUM(K35:P35)</f>
        <v>0</v>
      </c>
      <c r="R35" s="27">
        <f>J35+Q35</f>
        <v>4156388</v>
      </c>
      <c r="S35" s="7"/>
    </row>
    <row r="36" spans="1:19" s="8" customFormat="1" ht="16.5" customHeight="1" thickBot="1">
      <c r="A36" s="114"/>
      <c r="B36" s="54" t="s">
        <v>18</v>
      </c>
      <c r="C36" s="55" t="s">
        <v>3</v>
      </c>
      <c r="D36" s="20">
        <f aca="true" t="shared" si="10" ref="D36:R36">IF(OR(D34=0,D35=0)," ",(D35/D34)*1000)</f>
        <v>102126.61741469873</v>
      </c>
      <c r="E36" s="15">
        <f t="shared" si="10"/>
        <v>85895.2158465956</v>
      </c>
      <c r="F36" s="15" t="str">
        <f t="shared" si="10"/>
        <v> </v>
      </c>
      <c r="G36" s="15" t="str">
        <f t="shared" si="10"/>
        <v> </v>
      </c>
      <c r="H36" s="15" t="str">
        <f t="shared" si="10"/>
        <v> </v>
      </c>
      <c r="I36" s="24" t="str">
        <f t="shared" si="10"/>
        <v> </v>
      </c>
      <c r="J36" s="32">
        <f t="shared" si="10"/>
        <v>94540.71513056137</v>
      </c>
      <c r="K36" s="28" t="str">
        <f t="shared" si="10"/>
        <v> </v>
      </c>
      <c r="L36" s="15" t="str">
        <f t="shared" si="10"/>
        <v> </v>
      </c>
      <c r="M36" s="15" t="str">
        <f t="shared" si="10"/>
        <v> </v>
      </c>
      <c r="N36" s="15" t="str">
        <f t="shared" si="10"/>
        <v> </v>
      </c>
      <c r="O36" s="15" t="str">
        <f t="shared" si="10"/>
        <v> </v>
      </c>
      <c r="P36" s="24" t="str">
        <f t="shared" si="10"/>
        <v> </v>
      </c>
      <c r="Q36" s="32" t="str">
        <f t="shared" si="10"/>
        <v> </v>
      </c>
      <c r="R36" s="28">
        <f t="shared" si="10"/>
        <v>94540.71513056137</v>
      </c>
      <c r="S36" s="7"/>
    </row>
    <row r="37" spans="1:19" s="8" customFormat="1" ht="16.5" customHeight="1">
      <c r="A37" s="112" t="s">
        <v>11</v>
      </c>
      <c r="B37" s="86" t="s">
        <v>9</v>
      </c>
      <c r="C37" s="86" t="s">
        <v>1</v>
      </c>
      <c r="D37" s="19">
        <f>'P一般'!D37+'B一般'!D37</f>
        <v>2093</v>
      </c>
      <c r="E37" s="14">
        <f>'P一般'!E37+'B一般'!E37</f>
        <v>773</v>
      </c>
      <c r="F37" s="14">
        <f>'P一般'!F37+'B一般'!F37</f>
        <v>425</v>
      </c>
      <c r="G37" s="14">
        <f>'P一般'!G37+'B一般'!G37</f>
        <v>777</v>
      </c>
      <c r="H37" s="14">
        <f>'P一般'!H37+'B一般'!H37</f>
        <v>818</v>
      </c>
      <c r="I37" s="23">
        <f>'P一般'!I37+'B一般'!I37</f>
        <v>1263</v>
      </c>
      <c r="J37" s="31">
        <f>SUM(D37:I37)</f>
        <v>6149</v>
      </c>
      <c r="K37" s="27">
        <f>'P一般'!K37+'B一般'!K37</f>
        <v>2180</v>
      </c>
      <c r="L37" s="14">
        <f>'P一般'!L37+'B一般'!L37</f>
        <v>3682</v>
      </c>
      <c r="M37" s="14">
        <f>'P一般'!M37+'B一般'!M37</f>
        <v>3028</v>
      </c>
      <c r="N37" s="14">
        <f>'P一般'!N37+'B一般'!N37</f>
        <v>2632</v>
      </c>
      <c r="O37" s="14">
        <f>'P一般'!O37+'B一般'!O37</f>
        <v>2264</v>
      </c>
      <c r="P37" s="23">
        <f>'P一般'!P37+'B一般'!P37</f>
        <v>1083</v>
      </c>
      <c r="Q37" s="31">
        <f>SUM(K37:P37)</f>
        <v>14869</v>
      </c>
      <c r="R37" s="27">
        <f>J37+Q37</f>
        <v>21018</v>
      </c>
      <c r="S37" s="7"/>
    </row>
    <row r="38" spans="1:19" s="8" customFormat="1" ht="16.5" customHeight="1">
      <c r="A38" s="113"/>
      <c r="B38" s="53" t="s">
        <v>10</v>
      </c>
      <c r="C38" s="53" t="s">
        <v>2</v>
      </c>
      <c r="D38" s="19">
        <f>'P一般'!D38+'B一般'!D38</f>
        <v>406503</v>
      </c>
      <c r="E38" s="14">
        <f>'P一般'!E38+'B一般'!E38</f>
        <v>192243</v>
      </c>
      <c r="F38" s="14">
        <f>'P一般'!F38+'B一般'!F38</f>
        <v>108332</v>
      </c>
      <c r="G38" s="14">
        <f>'P一般'!G38+'B一般'!G38</f>
        <v>192259</v>
      </c>
      <c r="H38" s="14">
        <f>'P一般'!H38+'B一般'!H38</f>
        <v>203854</v>
      </c>
      <c r="I38" s="23">
        <f>'P一般'!I38+'B一般'!I38</f>
        <v>320899</v>
      </c>
      <c r="J38" s="31">
        <f>SUM(D38:I38)</f>
        <v>1424090</v>
      </c>
      <c r="K38" s="27">
        <f>'P一般'!K38+'B一般'!K38</f>
        <v>540404</v>
      </c>
      <c r="L38" s="14">
        <f>'P一般'!L38+'B一般'!L38</f>
        <v>766943</v>
      </c>
      <c r="M38" s="14">
        <f>'P一般'!M38+'B一般'!M38</f>
        <v>726427</v>
      </c>
      <c r="N38" s="14">
        <f>'P一般'!N38+'B一般'!N38</f>
        <v>511475</v>
      </c>
      <c r="O38" s="14">
        <f>'P一般'!O38+'B一般'!O38</f>
        <v>429053</v>
      </c>
      <c r="P38" s="23">
        <f>'P一般'!P38+'B一般'!P38</f>
        <v>260811</v>
      </c>
      <c r="Q38" s="31">
        <f>SUM(K38:P38)</f>
        <v>3235113</v>
      </c>
      <c r="R38" s="27">
        <f>J38+Q38</f>
        <v>4659203</v>
      </c>
      <c r="S38" s="7"/>
    </row>
    <row r="39" spans="1:19" s="8" customFormat="1" ht="16.5" customHeight="1" thickBot="1">
      <c r="A39" s="114"/>
      <c r="B39" s="54" t="s">
        <v>18</v>
      </c>
      <c r="C39" s="55" t="s">
        <v>3</v>
      </c>
      <c r="D39" s="20">
        <f aca="true" t="shared" si="11" ref="D39:R39">IF(OR(D37=0,D38=0)," ",(D38/D37)*1000)</f>
        <v>194220.2580028667</v>
      </c>
      <c r="E39" s="15">
        <f t="shared" si="11"/>
        <v>248697.2833117723</v>
      </c>
      <c r="F39" s="15">
        <f t="shared" si="11"/>
        <v>254898.82352941178</v>
      </c>
      <c r="G39" s="15">
        <f t="shared" si="11"/>
        <v>247437.58043758044</v>
      </c>
      <c r="H39" s="15">
        <f t="shared" si="11"/>
        <v>249210.26894865526</v>
      </c>
      <c r="I39" s="24">
        <f t="shared" si="11"/>
        <v>254076.801266825</v>
      </c>
      <c r="J39" s="32">
        <f t="shared" si="11"/>
        <v>231597.0076435193</v>
      </c>
      <c r="K39" s="28">
        <f t="shared" si="11"/>
        <v>247891.74311926606</v>
      </c>
      <c r="L39" s="15">
        <f t="shared" si="11"/>
        <v>208295.21998913636</v>
      </c>
      <c r="M39" s="15">
        <f t="shared" si="11"/>
        <v>239903.23645970938</v>
      </c>
      <c r="N39" s="15">
        <f t="shared" si="11"/>
        <v>194329.40729483284</v>
      </c>
      <c r="O39" s="15">
        <f t="shared" si="11"/>
        <v>189511.04240282686</v>
      </c>
      <c r="P39" s="24">
        <f t="shared" si="11"/>
        <v>240822.71468144044</v>
      </c>
      <c r="Q39" s="32">
        <f t="shared" si="11"/>
        <v>217574.3493173717</v>
      </c>
      <c r="R39" s="28">
        <f t="shared" si="11"/>
        <v>221676.8008373775</v>
      </c>
      <c r="S39" s="7"/>
    </row>
    <row r="40" spans="1:19" s="8" customFormat="1" ht="16.5" customHeight="1">
      <c r="A40" s="112" t="s">
        <v>54</v>
      </c>
      <c r="B40" s="86" t="s">
        <v>9</v>
      </c>
      <c r="C40" s="86" t="s">
        <v>1</v>
      </c>
      <c r="D40" s="19">
        <f>'P一般'!D40+'B一般'!D40</f>
        <v>108</v>
      </c>
      <c r="E40" s="14">
        <f>'P一般'!E40+'B一般'!E40</f>
        <v>98</v>
      </c>
      <c r="F40" s="14">
        <f>'P一般'!F40+'B一般'!F40</f>
        <v>48</v>
      </c>
      <c r="G40" s="14">
        <f>'P一般'!G40+'B一般'!G40</f>
        <v>48</v>
      </c>
      <c r="H40" s="14">
        <f>'P一般'!H40+'B一般'!H40</f>
        <v>157</v>
      </c>
      <c r="I40" s="23">
        <f>'P一般'!I40+'B一般'!I40</f>
        <v>161</v>
      </c>
      <c r="J40" s="31">
        <f>SUM(D40:I40)</f>
        <v>620</v>
      </c>
      <c r="K40" s="27">
        <f>'P一般'!K40+'B一般'!K40</f>
        <v>148</v>
      </c>
      <c r="L40" s="14">
        <f>'P一般'!L40+'B一般'!L40</f>
        <v>153</v>
      </c>
      <c r="M40" s="14">
        <f>'P一般'!M40+'B一般'!M40</f>
        <v>186</v>
      </c>
      <c r="N40" s="14">
        <f>'P一般'!N40+'B一般'!N40</f>
        <v>56</v>
      </c>
      <c r="O40" s="14">
        <f>'P一般'!O40+'B一般'!O40</f>
        <v>32</v>
      </c>
      <c r="P40" s="23">
        <f>'P一般'!P40+'B一般'!P40</f>
        <v>32</v>
      </c>
      <c r="Q40" s="31">
        <f>SUM(K40:P40)</f>
        <v>607</v>
      </c>
      <c r="R40" s="27">
        <f>J40+Q40</f>
        <v>1227</v>
      </c>
      <c r="S40" s="7"/>
    </row>
    <row r="41" spans="1:19" s="8" customFormat="1" ht="16.5" customHeight="1">
      <c r="A41" s="113"/>
      <c r="B41" s="53" t="s">
        <v>10</v>
      </c>
      <c r="C41" s="53" t="s">
        <v>2</v>
      </c>
      <c r="D41" s="19">
        <f>'P一般'!D41+'B一般'!D41</f>
        <v>25992</v>
      </c>
      <c r="E41" s="14">
        <f>'P一般'!E41+'B一般'!E41</f>
        <v>24204</v>
      </c>
      <c r="F41" s="14">
        <f>'P一般'!F41+'B一般'!F41</f>
        <v>12002</v>
      </c>
      <c r="G41" s="14">
        <f>'P一般'!G41+'B一般'!G41</f>
        <v>11537</v>
      </c>
      <c r="H41" s="14">
        <f>'P一般'!H41+'B一般'!H41</f>
        <v>36794</v>
      </c>
      <c r="I41" s="23">
        <f>'P一般'!I41+'B一般'!I41</f>
        <v>31215</v>
      </c>
      <c r="J41" s="31">
        <f>SUM(D41:I41)</f>
        <v>141744</v>
      </c>
      <c r="K41" s="27">
        <f>'P一般'!K41+'B一般'!K41</f>
        <v>51839</v>
      </c>
      <c r="L41" s="14">
        <f>'P一般'!L41+'B一般'!L41</f>
        <v>71406</v>
      </c>
      <c r="M41" s="14">
        <f>'P一般'!M41+'B一般'!M41</f>
        <v>90926</v>
      </c>
      <c r="N41" s="14">
        <f>'P一般'!N41+'B一般'!N41</f>
        <v>47567</v>
      </c>
      <c r="O41" s="14">
        <f>'P一般'!O41+'B一般'!O41</f>
        <v>21207</v>
      </c>
      <c r="P41" s="23">
        <f>'P一般'!P41+'B一般'!P41</f>
        <v>29522</v>
      </c>
      <c r="Q41" s="31">
        <f>SUM(K41:P41)</f>
        <v>312467</v>
      </c>
      <c r="R41" s="27">
        <f>J41+Q41</f>
        <v>454211</v>
      </c>
      <c r="S41" s="7"/>
    </row>
    <row r="42" spans="1:19" s="8" customFormat="1" ht="16.5" customHeight="1" thickBot="1">
      <c r="A42" s="114"/>
      <c r="B42" s="54" t="s">
        <v>18</v>
      </c>
      <c r="C42" s="55" t="s">
        <v>3</v>
      </c>
      <c r="D42" s="20">
        <f aca="true" t="shared" si="12" ref="D42:R42">IF(OR(D40=0,D41=0)," ",(D41/D40)*1000)</f>
        <v>240666.66666666666</v>
      </c>
      <c r="E42" s="15">
        <f t="shared" si="12"/>
        <v>246979.5918367347</v>
      </c>
      <c r="F42" s="15">
        <f t="shared" si="12"/>
        <v>250041.66666666666</v>
      </c>
      <c r="G42" s="15">
        <f t="shared" si="12"/>
        <v>240354.16666666666</v>
      </c>
      <c r="H42" s="15">
        <f t="shared" si="12"/>
        <v>234356.68789808918</v>
      </c>
      <c r="I42" s="24">
        <f t="shared" si="12"/>
        <v>193881.98757763975</v>
      </c>
      <c r="J42" s="32">
        <f t="shared" si="12"/>
        <v>228619.3548387097</v>
      </c>
      <c r="K42" s="28">
        <f t="shared" si="12"/>
        <v>350263.5135135135</v>
      </c>
      <c r="L42" s="15">
        <f t="shared" si="12"/>
        <v>466705.88235294115</v>
      </c>
      <c r="M42" s="15">
        <f t="shared" si="12"/>
        <v>488849.46236559143</v>
      </c>
      <c r="N42" s="15">
        <f t="shared" si="12"/>
        <v>849410.7142857143</v>
      </c>
      <c r="O42" s="15">
        <f t="shared" si="12"/>
        <v>662718.75</v>
      </c>
      <c r="P42" s="24">
        <f t="shared" si="12"/>
        <v>922562.5</v>
      </c>
      <c r="Q42" s="32">
        <f t="shared" si="12"/>
        <v>514772.6523887974</v>
      </c>
      <c r="R42" s="28">
        <f t="shared" si="12"/>
        <v>370180.1140994295</v>
      </c>
      <c r="S42" s="7"/>
    </row>
    <row r="43" spans="1:19" s="8" customFormat="1" ht="16.5" customHeight="1">
      <c r="A43" s="113" t="s">
        <v>12</v>
      </c>
      <c r="B43" s="53" t="s">
        <v>9</v>
      </c>
      <c r="C43" s="53" t="s">
        <v>1</v>
      </c>
      <c r="D43" s="22">
        <f>'P一般'!D43+'B一般'!D43</f>
        <v>33069</v>
      </c>
      <c r="E43" s="17">
        <f>'P一般'!E43+'B一般'!E43</f>
        <v>65020</v>
      </c>
      <c r="F43" s="17">
        <f>'P一般'!F43+'B一般'!F43</f>
        <v>0</v>
      </c>
      <c r="G43" s="17">
        <f>'P一般'!G43+'B一般'!G43</f>
        <v>25045</v>
      </c>
      <c r="H43" s="17">
        <f>'P一般'!H43+'B一般'!H43</f>
        <v>31924</v>
      </c>
      <c r="I43" s="26">
        <f>'P一般'!I43+'B一般'!I43</f>
        <v>50332</v>
      </c>
      <c r="J43" s="34">
        <f>SUM(D43:I43)</f>
        <v>205390</v>
      </c>
      <c r="K43" s="30">
        <f>'P一般'!K43+'B一般'!K43</f>
        <v>46133</v>
      </c>
      <c r="L43" s="17">
        <f>'P一般'!L43+'B一般'!L43</f>
        <v>87289</v>
      </c>
      <c r="M43" s="17">
        <f>'P一般'!M43+'B一般'!M43</f>
        <v>0</v>
      </c>
      <c r="N43" s="17">
        <f>'P一般'!N43+'B一般'!N43</f>
        <v>45772</v>
      </c>
      <c r="O43" s="17">
        <f>'P一般'!O43+'B一般'!O43</f>
        <v>0</v>
      </c>
      <c r="P43" s="26">
        <f>'P一般'!P43+'B一般'!P43</f>
        <v>122925</v>
      </c>
      <c r="Q43" s="34">
        <f>SUM(K43:P43)</f>
        <v>302119</v>
      </c>
      <c r="R43" s="30">
        <f>J43+Q43</f>
        <v>507509</v>
      </c>
      <c r="S43" s="7"/>
    </row>
    <row r="44" spans="1:19" s="8" customFormat="1" ht="16.5" customHeight="1">
      <c r="A44" s="113"/>
      <c r="B44" s="53" t="s">
        <v>10</v>
      </c>
      <c r="C44" s="53" t="s">
        <v>2</v>
      </c>
      <c r="D44" s="21">
        <f>'P一般'!D44+'B一般'!D44</f>
        <v>3553764</v>
      </c>
      <c r="E44" s="16">
        <f>'P一般'!E44+'B一般'!E44</f>
        <v>5471423</v>
      </c>
      <c r="F44" s="16">
        <f>'P一般'!F44+'B一般'!F44</f>
        <v>1581</v>
      </c>
      <c r="G44" s="16">
        <f>'P一般'!G44+'B一般'!G44</f>
        <v>1602859</v>
      </c>
      <c r="H44" s="16">
        <f>'P一般'!H44+'B一般'!H44</f>
        <v>1952444</v>
      </c>
      <c r="I44" s="25">
        <f>'P一般'!I44+'B一般'!I44</f>
        <v>3593708</v>
      </c>
      <c r="J44" s="33">
        <f>SUM(D44:I44)</f>
        <v>16175779</v>
      </c>
      <c r="K44" s="29">
        <f>'P一般'!K44+'B一般'!K44</f>
        <v>3717623</v>
      </c>
      <c r="L44" s="16">
        <f>'P一般'!L44+'B一般'!L44</f>
        <v>7583547</v>
      </c>
      <c r="M44" s="16">
        <f>'P一般'!M44+'B一般'!M44</f>
        <v>0</v>
      </c>
      <c r="N44" s="16">
        <f>'P一般'!N44+'B一般'!N44</f>
        <v>3753692</v>
      </c>
      <c r="O44" s="16">
        <f>'P一般'!O44+'B一般'!O44</f>
        <v>0</v>
      </c>
      <c r="P44" s="25">
        <f>'P一般'!P44+'B一般'!P44</f>
        <v>10936879</v>
      </c>
      <c r="Q44" s="33">
        <f>SUM(K44:P44)</f>
        <v>25991741</v>
      </c>
      <c r="R44" s="29">
        <f>J44+Q44</f>
        <v>42167520</v>
      </c>
      <c r="S44" s="7"/>
    </row>
    <row r="45" spans="1:19" s="8" customFormat="1" ht="16.5" customHeight="1" thickBot="1">
      <c r="A45" s="114"/>
      <c r="B45" s="54" t="s">
        <v>18</v>
      </c>
      <c r="C45" s="55" t="s">
        <v>3</v>
      </c>
      <c r="D45" s="20">
        <f aca="true" t="shared" si="13" ref="D45:R45">IF(OR(D43=0,D44=0)," ",(D44/D43)*1000)</f>
        <v>107465.11838882336</v>
      </c>
      <c r="E45" s="15">
        <f t="shared" si="13"/>
        <v>84149.84620116887</v>
      </c>
      <c r="F45" s="15" t="str">
        <f t="shared" si="13"/>
        <v> </v>
      </c>
      <c r="G45" s="15">
        <f t="shared" si="13"/>
        <v>63999.16150928329</v>
      </c>
      <c r="H45" s="15">
        <f t="shared" si="13"/>
        <v>61159.127928830974</v>
      </c>
      <c r="I45" s="24">
        <f t="shared" si="13"/>
        <v>71400.06357784313</v>
      </c>
      <c r="J45" s="32">
        <f t="shared" si="13"/>
        <v>78756.40975704756</v>
      </c>
      <c r="K45" s="28">
        <f t="shared" si="13"/>
        <v>80584.89584462314</v>
      </c>
      <c r="L45" s="15">
        <f t="shared" si="13"/>
        <v>86878.61013415207</v>
      </c>
      <c r="M45" s="15" t="str">
        <f t="shared" si="13"/>
        <v> </v>
      </c>
      <c r="N45" s="15">
        <f t="shared" si="13"/>
        <v>82008.47679804247</v>
      </c>
      <c r="O45" s="15" t="str">
        <f t="shared" si="13"/>
        <v> </v>
      </c>
      <c r="P45" s="24">
        <f t="shared" si="13"/>
        <v>88971.96664632906</v>
      </c>
      <c r="Q45" s="32">
        <f t="shared" si="13"/>
        <v>86031.46773291318</v>
      </c>
      <c r="R45" s="28">
        <f t="shared" si="13"/>
        <v>83087.2358913832</v>
      </c>
      <c r="S45" s="7"/>
    </row>
    <row r="46" spans="1:19" s="8" customFormat="1" ht="16.5" customHeight="1">
      <c r="A46" s="115" t="s">
        <v>4</v>
      </c>
      <c r="B46" s="53" t="s">
        <v>9</v>
      </c>
      <c r="C46" s="53" t="s">
        <v>1</v>
      </c>
      <c r="D46" s="22">
        <f>'P一般'!D46+'B一般'!D46</f>
        <v>1086552</v>
      </c>
      <c r="E46" s="17">
        <f>'P一般'!E46+'B一般'!E46</f>
        <v>1134964</v>
      </c>
      <c r="F46" s="17">
        <f>'P一般'!F46+'B一般'!F46</f>
        <v>876051</v>
      </c>
      <c r="G46" s="17">
        <f>'P一般'!G46+'B一般'!G46</f>
        <v>831389</v>
      </c>
      <c r="H46" s="17">
        <f>'P一般'!H46+'B一般'!H46</f>
        <v>1148254</v>
      </c>
      <c r="I46" s="26">
        <f>'P一般'!I46+'B一般'!I46</f>
        <v>1253246</v>
      </c>
      <c r="J46" s="34">
        <f>SUM(D46:I46)</f>
        <v>6330456</v>
      </c>
      <c r="K46" s="30">
        <f>'P一般'!K46+'B一般'!K46</f>
        <v>746964</v>
      </c>
      <c r="L46" s="17">
        <f>'P一般'!L46+'B一般'!L46</f>
        <v>1053484</v>
      </c>
      <c r="M46" s="17">
        <f>'P一般'!M46+'B一般'!M46</f>
        <v>1082788</v>
      </c>
      <c r="N46" s="17">
        <f>'P一般'!N46+'B一般'!N46</f>
        <v>1278326</v>
      </c>
      <c r="O46" s="17">
        <f>'P一般'!O46+'B一般'!O46</f>
        <v>1085061</v>
      </c>
      <c r="P46" s="26">
        <f>'P一般'!P46+'B一般'!P46</f>
        <v>1120278</v>
      </c>
      <c r="Q46" s="34">
        <f>SUM(K46:P46)</f>
        <v>6366901</v>
      </c>
      <c r="R46" s="30">
        <f>J46+Q46</f>
        <v>12697357</v>
      </c>
      <c r="S46" s="7"/>
    </row>
    <row r="47" spans="1:19" s="8" customFormat="1" ht="16.5" customHeight="1">
      <c r="A47" s="116"/>
      <c r="B47" s="53" t="s">
        <v>10</v>
      </c>
      <c r="C47" s="53" t="s">
        <v>2</v>
      </c>
      <c r="D47" s="21">
        <f>'P一般'!D47+'B一般'!D47</f>
        <v>105670661</v>
      </c>
      <c r="E47" s="16">
        <f>'P一般'!E47+'B一般'!E47</f>
        <v>88910061</v>
      </c>
      <c r="F47" s="16">
        <f>'P一般'!F47+'B一般'!F47</f>
        <v>57371117</v>
      </c>
      <c r="G47" s="16">
        <f>'P一般'!G47+'B一般'!G47</f>
        <v>47111967</v>
      </c>
      <c r="H47" s="16">
        <f>'P一般'!H47+'B一般'!H47</f>
        <v>67050323</v>
      </c>
      <c r="I47" s="25">
        <f>'P一般'!I47+'B一般'!I47</f>
        <v>91323310</v>
      </c>
      <c r="J47" s="33">
        <f>SUM(D47:I47)</f>
        <v>457437439</v>
      </c>
      <c r="K47" s="29">
        <f>'P一般'!K47+'B一般'!K47</f>
        <v>61687170</v>
      </c>
      <c r="L47" s="16">
        <f>'P一般'!L47+'B一般'!L47</f>
        <v>90813764</v>
      </c>
      <c r="M47" s="16">
        <f>'P一般'!M47+'B一般'!M47</f>
        <v>95918473</v>
      </c>
      <c r="N47" s="16">
        <f>'P一般'!N47+'B一般'!N47</f>
        <v>114316666</v>
      </c>
      <c r="O47" s="16">
        <f>'P一般'!O47+'B一般'!O47</f>
        <v>97638999</v>
      </c>
      <c r="P47" s="25">
        <f>'P一般'!P47+'B一般'!P47</f>
        <v>100673976</v>
      </c>
      <c r="Q47" s="33">
        <f>SUM(K47:P47)</f>
        <v>561049048</v>
      </c>
      <c r="R47" s="29">
        <f>J47+Q47</f>
        <v>1018486487</v>
      </c>
      <c r="S47" s="7"/>
    </row>
    <row r="48" spans="1:19" s="8" customFormat="1" ht="16.5" customHeight="1" thickBot="1">
      <c r="A48" s="117"/>
      <c r="B48" s="54" t="s">
        <v>18</v>
      </c>
      <c r="C48" s="55" t="s">
        <v>3</v>
      </c>
      <c r="D48" s="20">
        <f aca="true" t="shared" si="14" ref="D48:R48">IF(OR(D46=0,D47=0)," ",(D47/D46)*1000)</f>
        <v>97253.20187160854</v>
      </c>
      <c r="E48" s="15">
        <f t="shared" si="14"/>
        <v>78337.34021519625</v>
      </c>
      <c r="F48" s="15">
        <f t="shared" si="14"/>
        <v>65488.330017316344</v>
      </c>
      <c r="G48" s="15">
        <f t="shared" si="14"/>
        <v>56666.57485244573</v>
      </c>
      <c r="H48" s="15">
        <f t="shared" si="14"/>
        <v>58393.28493521468</v>
      </c>
      <c r="I48" s="24">
        <f t="shared" si="14"/>
        <v>72869.42068835648</v>
      </c>
      <c r="J48" s="32">
        <f t="shared" si="14"/>
        <v>72259.79281745265</v>
      </c>
      <c r="K48" s="28">
        <f t="shared" si="14"/>
        <v>82583.85946310667</v>
      </c>
      <c r="L48" s="15">
        <f t="shared" si="14"/>
        <v>86203.26839325514</v>
      </c>
      <c r="M48" s="15">
        <f t="shared" si="14"/>
        <v>88584.72110884124</v>
      </c>
      <c r="N48" s="15">
        <f t="shared" si="14"/>
        <v>89426.84886327901</v>
      </c>
      <c r="O48" s="15">
        <f t="shared" si="14"/>
        <v>89984.80177612134</v>
      </c>
      <c r="P48" s="24">
        <f t="shared" si="14"/>
        <v>89865.1727517634</v>
      </c>
      <c r="Q48" s="32">
        <f t="shared" si="14"/>
        <v>88119.64376389707</v>
      </c>
      <c r="R48" s="28">
        <f t="shared" si="14"/>
        <v>80212.47941599185</v>
      </c>
      <c r="S48" s="7"/>
    </row>
    <row r="49" spans="1:19" s="8" customFormat="1" ht="24" customHeight="1" thickBot="1">
      <c r="A49" s="119" t="s">
        <v>13</v>
      </c>
      <c r="B49" s="120"/>
      <c r="C49" s="121"/>
      <c r="D49" s="37">
        <f>'総合計'!D49</f>
        <v>82.38</v>
      </c>
      <c r="E49" s="38">
        <f>'総合計'!E49</f>
        <v>80.42</v>
      </c>
      <c r="F49" s="38">
        <f>'総合計'!F49</f>
        <v>79.27</v>
      </c>
      <c r="G49" s="38">
        <f>'総合計'!G49</f>
        <v>79.52</v>
      </c>
      <c r="H49" s="38">
        <f>'総合計'!H49</f>
        <v>78.49</v>
      </c>
      <c r="I49" s="39">
        <f>'総合計'!I49</f>
        <v>78.53</v>
      </c>
      <c r="J49" s="40">
        <f>'総合計'!J49</f>
        <v>79.76</v>
      </c>
      <c r="K49" s="41">
        <f>'総合計'!K49</f>
        <v>78.3</v>
      </c>
      <c r="L49" s="38">
        <f>'総合計'!L49</f>
        <v>79.84</v>
      </c>
      <c r="M49" s="38">
        <f>'総合計'!M49</f>
        <v>82.31</v>
      </c>
      <c r="N49" s="38">
        <f>'総合計'!N49</f>
        <v>87.08</v>
      </c>
      <c r="O49" s="38">
        <f>'総合計'!O49</f>
        <v>91.48</v>
      </c>
      <c r="P49" s="39">
        <f>'総合計'!P49</f>
        <v>94.08</v>
      </c>
      <c r="Q49" s="40">
        <f>'総合計'!Q49</f>
        <v>86.07</v>
      </c>
      <c r="R49" s="42">
        <f>'総合計'!R49</f>
        <v>82.88</v>
      </c>
      <c r="S49" s="7"/>
    </row>
    <row r="50" spans="1:18" ht="16.5">
      <c r="A50" s="96" t="str">
        <f>'総合計'!A59</f>
        <v>※全て確定値。</v>
      </c>
      <c r="B50" s="62"/>
      <c r="C50" s="62"/>
      <c r="D50" s="3"/>
      <c r="E50" s="3"/>
      <c r="F50" s="3"/>
      <c r="G50" s="3"/>
      <c r="H50" s="3"/>
      <c r="I50" s="3"/>
      <c r="J50" s="4"/>
      <c r="K50" s="3"/>
      <c r="L50" s="35"/>
      <c r="M50" s="35"/>
      <c r="N50" s="35"/>
      <c r="O50" s="35"/>
      <c r="P50" s="3"/>
      <c r="Q50" s="3"/>
      <c r="R50" s="3"/>
    </row>
    <row r="51" spans="1:18" ht="12.75">
      <c r="A51" s="3"/>
      <c r="B51" s="3"/>
      <c r="C51" s="3"/>
      <c r="D51" s="3"/>
      <c r="E51" s="3"/>
      <c r="F51" s="3"/>
      <c r="G51" s="3"/>
      <c r="H51" s="5"/>
      <c r="I51" s="3"/>
      <c r="J51" s="3"/>
      <c r="K51" s="3"/>
      <c r="L51" s="3"/>
      <c r="M51" s="3"/>
      <c r="N51" s="3"/>
      <c r="O51" s="5"/>
      <c r="P51" s="5"/>
      <c r="Q51" s="3"/>
      <c r="R51" s="6"/>
    </row>
    <row r="52" spans="1:3" ht="12.75">
      <c r="A52" s="3"/>
      <c r="B52" s="3"/>
      <c r="C52" s="3"/>
    </row>
    <row r="53" spans="1:3" ht="12.75">
      <c r="A53" s="3"/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ht="17.25" customHeight="1"/>
  </sheetData>
  <sheetProtection/>
  <mergeCells count="17">
    <mergeCell ref="A43:A45"/>
    <mergeCell ref="A46:A48"/>
    <mergeCell ref="A49:C49"/>
    <mergeCell ref="A25:A27"/>
    <mergeCell ref="A28:A30"/>
    <mergeCell ref="A31:A33"/>
    <mergeCell ref="A34:A36"/>
    <mergeCell ref="A37:A39"/>
    <mergeCell ref="A40:A42"/>
    <mergeCell ref="A13:A15"/>
    <mergeCell ref="A16:A18"/>
    <mergeCell ref="A19:A21"/>
    <mergeCell ref="A22:A24"/>
    <mergeCell ref="D1:P1"/>
    <mergeCell ref="A4:A6"/>
    <mergeCell ref="A7:A9"/>
    <mergeCell ref="A10:A12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62" r:id="rId2"/>
  <headerFooter alignWithMargins="0">
    <oddFooter>&amp;C&amp;"Century Gothic,標準"&amp;20-2-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60" zoomScaleNormal="6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J49" sqref="J49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11.28125" style="0" customWidth="1"/>
  </cols>
  <sheetData>
    <row r="1" spans="1:16" ht="29.25" customHeight="1">
      <c r="A1" s="46" t="s">
        <v>4</v>
      </c>
      <c r="B1" s="84" t="s">
        <v>40</v>
      </c>
      <c r="C1" s="47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8" ht="23.25" customHeight="1" thickBot="1">
      <c r="A2" s="56" t="s">
        <v>5</v>
      </c>
      <c r="B2" s="6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41711</v>
      </c>
    </row>
    <row r="3" spans="1:19" ht="24" customHeight="1" thickBot="1">
      <c r="A3" s="51"/>
      <c r="B3" s="52"/>
      <c r="C3" s="52"/>
      <c r="D3" s="63" t="s">
        <v>28</v>
      </c>
      <c r="E3" s="65" t="s">
        <v>29</v>
      </c>
      <c r="F3" s="65" t="s">
        <v>30</v>
      </c>
      <c r="G3" s="65" t="s">
        <v>31</v>
      </c>
      <c r="H3" s="65" t="s">
        <v>32</v>
      </c>
      <c r="I3" s="66" t="s">
        <v>33</v>
      </c>
      <c r="J3" s="67" t="s">
        <v>14</v>
      </c>
      <c r="K3" s="66" t="s">
        <v>34</v>
      </c>
      <c r="L3" s="65" t="s">
        <v>35</v>
      </c>
      <c r="M3" s="65" t="s">
        <v>36</v>
      </c>
      <c r="N3" s="65" t="s">
        <v>37</v>
      </c>
      <c r="O3" s="65" t="s">
        <v>38</v>
      </c>
      <c r="P3" s="66" t="s">
        <v>39</v>
      </c>
      <c r="Q3" s="69" t="s">
        <v>15</v>
      </c>
      <c r="R3" s="70" t="s">
        <v>16</v>
      </c>
      <c r="S3" s="2"/>
    </row>
    <row r="4" spans="1:19" s="8" customFormat="1" ht="16.5" customHeight="1">
      <c r="A4" s="112" t="s">
        <v>17</v>
      </c>
      <c r="B4" s="53" t="s">
        <v>9</v>
      </c>
      <c r="C4" s="53" t="s">
        <v>1</v>
      </c>
      <c r="D4" s="18">
        <f>'B原料'!D4+'P原料'!D4</f>
        <v>9035</v>
      </c>
      <c r="E4" s="14">
        <f>'B原料'!E4+'P原料'!E4</f>
        <v>1558</v>
      </c>
      <c r="F4" s="14">
        <f>'B原料'!F4+'P原料'!F4</f>
        <v>19959</v>
      </c>
      <c r="G4" s="14">
        <f>'B原料'!G4+'P原料'!G4</f>
        <v>7631</v>
      </c>
      <c r="H4" s="14">
        <f>'B原料'!H4+'P原料'!H4</f>
        <v>0</v>
      </c>
      <c r="I4" s="23">
        <f>'B原料'!I4+'P原料'!I4</f>
        <v>0</v>
      </c>
      <c r="J4" s="36">
        <f>SUM(D4:I4)</f>
        <v>38183</v>
      </c>
      <c r="K4" s="27">
        <f>'B原料'!K4+'P原料'!K4</f>
        <v>0</v>
      </c>
      <c r="L4" s="14">
        <f>'B原料'!L4+'P原料'!L4</f>
        <v>8246</v>
      </c>
      <c r="M4" s="14">
        <f>'B原料'!M4+'P原料'!M4</f>
        <v>0</v>
      </c>
      <c r="N4" s="14">
        <f>'B原料'!N4+'P原料'!N4</f>
        <v>0</v>
      </c>
      <c r="O4" s="14">
        <f>'B原料'!O4+'P原料'!O4</f>
        <v>0</v>
      </c>
      <c r="P4" s="23">
        <f>'B原料'!P4+'P原料'!P4</f>
        <v>31122</v>
      </c>
      <c r="Q4" s="36">
        <f>SUM(K4:P4)</f>
        <v>39368</v>
      </c>
      <c r="R4" s="27">
        <f>Q4+J4</f>
        <v>77551</v>
      </c>
      <c r="S4" s="7"/>
    </row>
    <row r="5" spans="1:19" s="8" customFormat="1" ht="16.5" customHeight="1">
      <c r="A5" s="113"/>
      <c r="B5" s="53" t="s">
        <v>10</v>
      </c>
      <c r="C5" s="53" t="s">
        <v>2</v>
      </c>
      <c r="D5" s="19">
        <f>'B原料'!D5+'P原料'!D5</f>
        <v>811884</v>
      </c>
      <c r="E5" s="14">
        <f>'B原料'!E5+'P原料'!E5</f>
        <v>129642</v>
      </c>
      <c r="F5" s="14">
        <f>'B原料'!F5+'P原料'!F5</f>
        <v>1648843</v>
      </c>
      <c r="G5" s="14">
        <f>'B原料'!G5+'P原料'!G5</f>
        <v>514584</v>
      </c>
      <c r="H5" s="14">
        <f>'B原料'!H5+'P原料'!H5</f>
        <v>0</v>
      </c>
      <c r="I5" s="23">
        <f>'B原料'!I5+'P原料'!I5</f>
        <v>0</v>
      </c>
      <c r="J5" s="31">
        <f>SUM(D5:I5)</f>
        <v>3104953</v>
      </c>
      <c r="K5" s="27">
        <f>'B原料'!K5+'P原料'!K5</f>
        <v>0</v>
      </c>
      <c r="L5" s="14">
        <f>'B原料'!L5+'P原料'!L5</f>
        <v>659278</v>
      </c>
      <c r="M5" s="14">
        <f>'B原料'!M5+'P原料'!M5</f>
        <v>0</v>
      </c>
      <c r="N5" s="14">
        <f>'B原料'!N5+'P原料'!N5</f>
        <v>0</v>
      </c>
      <c r="O5" s="14">
        <f>'B原料'!O5+'P原料'!O5</f>
        <v>0</v>
      </c>
      <c r="P5" s="23">
        <f>'B原料'!P5+'P原料'!P5</f>
        <v>2839137</v>
      </c>
      <c r="Q5" s="31">
        <f>SUM(K5:P5)</f>
        <v>3498415</v>
      </c>
      <c r="R5" s="27">
        <f>Q5+J5</f>
        <v>6603368</v>
      </c>
      <c r="S5" s="7"/>
    </row>
    <row r="6" spans="1:19" s="8" customFormat="1" ht="16.5" customHeight="1" thickBot="1">
      <c r="A6" s="114"/>
      <c r="B6" s="54" t="s">
        <v>18</v>
      </c>
      <c r="C6" s="55" t="s">
        <v>3</v>
      </c>
      <c r="D6" s="44">
        <f>IF(OR(D4=0,D5=0)," ",D5/D4*1000)</f>
        <v>89859.87825124516</v>
      </c>
      <c r="E6" s="15">
        <f aca="true" t="shared" si="0" ref="E6:R6">IF(OR(E4=0,E5=0)," ",(E5/E4)*1000)</f>
        <v>83210.52631578948</v>
      </c>
      <c r="F6" s="15">
        <f t="shared" si="0"/>
        <v>82611.5035823438</v>
      </c>
      <c r="G6" s="15">
        <f t="shared" si="0"/>
        <v>67433.36391036562</v>
      </c>
      <c r="H6" s="15" t="str">
        <f t="shared" si="0"/>
        <v> </v>
      </c>
      <c r="I6" s="24" t="str">
        <f t="shared" si="0"/>
        <v> </v>
      </c>
      <c r="J6" s="32">
        <f t="shared" si="0"/>
        <v>81317.68064321818</v>
      </c>
      <c r="K6" s="28" t="str">
        <f t="shared" si="0"/>
        <v> </v>
      </c>
      <c r="L6" s="15">
        <f t="shared" si="0"/>
        <v>79951.2490904681</v>
      </c>
      <c r="M6" s="15" t="str">
        <f t="shared" si="0"/>
        <v> </v>
      </c>
      <c r="N6" s="15" t="str">
        <f t="shared" si="0"/>
        <v> </v>
      </c>
      <c r="O6" s="15" t="str">
        <f t="shared" si="0"/>
        <v> </v>
      </c>
      <c r="P6" s="24">
        <f t="shared" si="0"/>
        <v>91226.04588394062</v>
      </c>
      <c r="Q6" s="32">
        <f t="shared" si="0"/>
        <v>88864.43304206461</v>
      </c>
      <c r="R6" s="28">
        <f t="shared" si="0"/>
        <v>85148.71503913554</v>
      </c>
      <c r="S6" s="7"/>
    </row>
    <row r="7" spans="1:19" s="8" customFormat="1" ht="16.5" customHeight="1">
      <c r="A7" s="112" t="s">
        <v>20</v>
      </c>
      <c r="B7" s="53" t="s">
        <v>9</v>
      </c>
      <c r="C7" s="53" t="s">
        <v>1</v>
      </c>
      <c r="D7" s="18">
        <f>'B原料'!D7+'P原料'!D7</f>
        <v>0</v>
      </c>
      <c r="E7" s="14">
        <f>'B原料'!E7+'P原料'!E7</f>
        <v>0</v>
      </c>
      <c r="F7" s="14">
        <f>'B原料'!F7+'P原料'!F7</f>
        <v>0</v>
      </c>
      <c r="G7" s="14">
        <f>'B原料'!G7+'P原料'!G7</f>
        <v>0</v>
      </c>
      <c r="H7" s="14">
        <f>'B原料'!H7+'P原料'!H7</f>
        <v>0</v>
      </c>
      <c r="I7" s="23">
        <f>'B原料'!I7+'P原料'!I7</f>
        <v>0</v>
      </c>
      <c r="J7" s="36">
        <f>SUM(D7:I7)</f>
        <v>0</v>
      </c>
      <c r="K7" s="27">
        <f>'B原料'!K7+'P原料'!K7</f>
        <v>0</v>
      </c>
      <c r="L7" s="14">
        <f>'B原料'!L7+'P原料'!L7</f>
        <v>0</v>
      </c>
      <c r="M7" s="14">
        <f>'B原料'!M7+'P原料'!M7</f>
        <v>0</v>
      </c>
      <c r="N7" s="14">
        <f>'B原料'!N7+'P原料'!N7</f>
        <v>0</v>
      </c>
      <c r="O7" s="14">
        <f>'B原料'!O7+'P原料'!O7</f>
        <v>0</v>
      </c>
      <c r="P7" s="23">
        <f>'B原料'!P7+'P原料'!P7</f>
        <v>0</v>
      </c>
      <c r="Q7" s="36">
        <f>SUM(K7:P7)</f>
        <v>0</v>
      </c>
      <c r="R7" s="27">
        <f>Q7+J7</f>
        <v>0</v>
      </c>
      <c r="S7" s="7"/>
    </row>
    <row r="8" spans="1:19" s="8" customFormat="1" ht="16.5" customHeight="1">
      <c r="A8" s="113"/>
      <c r="B8" s="53" t="s">
        <v>10</v>
      </c>
      <c r="C8" s="53" t="s">
        <v>2</v>
      </c>
      <c r="D8" s="19">
        <f>'B原料'!D8+'P原料'!D8</f>
        <v>0</v>
      </c>
      <c r="E8" s="14">
        <f>'B原料'!E8+'P原料'!E8</f>
        <v>0</v>
      </c>
      <c r="F8" s="14">
        <f>'B原料'!F8+'P原料'!F8</f>
        <v>0</v>
      </c>
      <c r="G8" s="14">
        <f>'B原料'!G8+'P原料'!G8</f>
        <v>0</v>
      </c>
      <c r="H8" s="14">
        <f>'B原料'!H8+'P原料'!H8</f>
        <v>0</v>
      </c>
      <c r="I8" s="23">
        <f>'B原料'!I8+'P原料'!I8</f>
        <v>0</v>
      </c>
      <c r="J8" s="31">
        <f>SUM(D8:I8)</f>
        <v>0</v>
      </c>
      <c r="K8" s="27">
        <f>'B原料'!K8+'P原料'!K8</f>
        <v>0</v>
      </c>
      <c r="L8" s="14">
        <f>'B原料'!L8+'P原料'!L8</f>
        <v>0</v>
      </c>
      <c r="M8" s="14">
        <f>'B原料'!M8+'P原料'!M8</f>
        <v>0</v>
      </c>
      <c r="N8" s="14">
        <f>'B原料'!N8+'P原料'!N8</f>
        <v>0</v>
      </c>
      <c r="O8" s="14">
        <f>'B原料'!O8+'P原料'!O8</f>
        <v>0</v>
      </c>
      <c r="P8" s="23">
        <f>'B原料'!P8+'P原料'!P8</f>
        <v>0</v>
      </c>
      <c r="Q8" s="31">
        <f>SUM(K8:P8)</f>
        <v>0</v>
      </c>
      <c r="R8" s="27">
        <f>Q8+J8</f>
        <v>0</v>
      </c>
      <c r="S8" s="7"/>
    </row>
    <row r="9" spans="1:19" s="8" customFormat="1" ht="16.5" customHeight="1" thickBot="1">
      <c r="A9" s="114"/>
      <c r="B9" s="54" t="s">
        <v>18</v>
      </c>
      <c r="C9" s="55" t="s">
        <v>3</v>
      </c>
      <c r="D9" s="44" t="str">
        <f>IF(OR(D7=0,D8=0)," ",D8/D7*1000)</f>
        <v> </v>
      </c>
      <c r="E9" s="15" t="str">
        <f aca="true" t="shared" si="1" ref="E9:R9">IF(OR(E7=0,E8=0)," ",(E8/E7)*1000)</f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7"/>
    </row>
    <row r="10" spans="1:19" s="8" customFormat="1" ht="16.5" customHeight="1">
      <c r="A10" s="112" t="s">
        <v>19</v>
      </c>
      <c r="B10" s="53" t="s">
        <v>9</v>
      </c>
      <c r="C10" s="53" t="s">
        <v>1</v>
      </c>
      <c r="D10" s="18">
        <f>'B原料'!D10+'P原料'!D10</f>
        <v>0</v>
      </c>
      <c r="E10" s="14">
        <f>'B原料'!E10+'P原料'!E10</f>
        <v>10000</v>
      </c>
      <c r="F10" s="14">
        <f>'B原料'!F10+'P原料'!F10</f>
        <v>4000</v>
      </c>
      <c r="G10" s="14">
        <f>'B原料'!G10+'P原料'!G10</f>
        <v>0</v>
      </c>
      <c r="H10" s="14">
        <f>'B原料'!H10+'P原料'!H10</f>
        <v>13685</v>
      </c>
      <c r="I10" s="23">
        <f>'B原料'!I10+'P原料'!I10</f>
        <v>11877</v>
      </c>
      <c r="J10" s="36">
        <f>SUM(D10:I10)</f>
        <v>39562</v>
      </c>
      <c r="K10" s="27">
        <f>'B原料'!K10+'P原料'!K10</f>
        <v>16266</v>
      </c>
      <c r="L10" s="14">
        <f>'B原料'!L10+'P原料'!L10</f>
        <v>1789</v>
      </c>
      <c r="M10" s="14">
        <f>'B原料'!M10+'P原料'!M10</f>
        <v>6614</v>
      </c>
      <c r="N10" s="14">
        <f>'B原料'!N10+'P原料'!N10</f>
        <v>0</v>
      </c>
      <c r="O10" s="14">
        <f>'B原料'!O10+'P原料'!O10</f>
        <v>0</v>
      </c>
      <c r="P10" s="23">
        <f>'B原料'!P10+'P原料'!P10</f>
        <v>0</v>
      </c>
      <c r="Q10" s="36">
        <f>SUM(K10:P10)</f>
        <v>24669</v>
      </c>
      <c r="R10" s="27">
        <f>Q10+J10</f>
        <v>64231</v>
      </c>
      <c r="S10" s="7"/>
    </row>
    <row r="11" spans="1:19" s="8" customFormat="1" ht="16.5" customHeight="1">
      <c r="A11" s="113"/>
      <c r="B11" s="53" t="s">
        <v>10</v>
      </c>
      <c r="C11" s="53" t="s">
        <v>2</v>
      </c>
      <c r="D11" s="19">
        <f>'B原料'!D11+'P原料'!D11</f>
        <v>0</v>
      </c>
      <c r="E11" s="14">
        <f>'B原料'!E11+'P原料'!E11</f>
        <v>846598</v>
      </c>
      <c r="F11" s="14">
        <f>'B原料'!F11+'P原料'!F11</f>
        <v>277214</v>
      </c>
      <c r="G11" s="14">
        <f>'B原料'!G11+'P原料'!G11</f>
        <v>0</v>
      </c>
      <c r="H11" s="14">
        <f>'B原料'!H11+'P原料'!H11</f>
        <v>957047</v>
      </c>
      <c r="I11" s="23">
        <f>'B原料'!I11+'P原料'!I11</f>
        <v>868412</v>
      </c>
      <c r="J11" s="31">
        <f>SUM(D11:I11)</f>
        <v>2949271</v>
      </c>
      <c r="K11" s="27">
        <f>'B原料'!K11+'P原料'!K11</f>
        <v>1213894</v>
      </c>
      <c r="L11" s="14">
        <f>'B原料'!L11+'P原料'!L11</f>
        <v>145931</v>
      </c>
      <c r="M11" s="14">
        <f>'B原料'!M11+'P原料'!M11</f>
        <v>500810</v>
      </c>
      <c r="N11" s="14">
        <f>'B原料'!N11+'P原料'!N11</f>
        <v>0</v>
      </c>
      <c r="O11" s="14">
        <f>'B原料'!O11+'P原料'!O11</f>
        <v>0</v>
      </c>
      <c r="P11" s="23">
        <f>'B原料'!P11+'P原料'!P11</f>
        <v>0</v>
      </c>
      <c r="Q11" s="31">
        <f>SUM(K11:P11)</f>
        <v>1860635</v>
      </c>
      <c r="R11" s="27">
        <f>Q11+J11</f>
        <v>4809906</v>
      </c>
      <c r="S11" s="7"/>
    </row>
    <row r="12" spans="1:19" s="8" customFormat="1" ht="16.5" customHeight="1" thickBot="1">
      <c r="A12" s="114"/>
      <c r="B12" s="54" t="s">
        <v>18</v>
      </c>
      <c r="C12" s="55" t="s">
        <v>3</v>
      </c>
      <c r="D12" s="44" t="str">
        <f>IF(OR(D10=0,D11=0)," ",D11/D10*1000)</f>
        <v> </v>
      </c>
      <c r="E12" s="15">
        <f aca="true" t="shared" si="2" ref="E12:R12">IF(OR(E10=0,E11=0)," ",(E11/E10)*1000)</f>
        <v>84659.8</v>
      </c>
      <c r="F12" s="15">
        <f t="shared" si="2"/>
        <v>69303.5</v>
      </c>
      <c r="G12" s="15" t="str">
        <f t="shared" si="2"/>
        <v> </v>
      </c>
      <c r="H12" s="15">
        <f t="shared" si="2"/>
        <v>69934.01534526855</v>
      </c>
      <c r="I12" s="24">
        <f t="shared" si="2"/>
        <v>73117.11711711712</v>
      </c>
      <c r="J12" s="32">
        <f t="shared" si="2"/>
        <v>74548.07643698498</v>
      </c>
      <c r="K12" s="28">
        <f t="shared" si="2"/>
        <v>74627.68965941227</v>
      </c>
      <c r="L12" s="15">
        <f t="shared" si="2"/>
        <v>81571.26886528787</v>
      </c>
      <c r="M12" s="15">
        <f t="shared" si="2"/>
        <v>75719.68551557303</v>
      </c>
      <c r="N12" s="15" t="str">
        <f t="shared" si="2"/>
        <v> </v>
      </c>
      <c r="O12" s="15" t="str">
        <f t="shared" si="2"/>
        <v> </v>
      </c>
      <c r="P12" s="24" t="str">
        <f t="shared" si="2"/>
        <v> </v>
      </c>
      <c r="Q12" s="32">
        <f t="shared" si="2"/>
        <v>75424.01394462686</v>
      </c>
      <c r="R12" s="28">
        <f t="shared" si="2"/>
        <v>74884.49502576637</v>
      </c>
      <c r="S12" s="7"/>
    </row>
    <row r="13" spans="1:19" s="8" customFormat="1" ht="16.5" customHeight="1">
      <c r="A13" s="112" t="s">
        <v>42</v>
      </c>
      <c r="B13" s="53" t="s">
        <v>9</v>
      </c>
      <c r="C13" s="53" t="s">
        <v>1</v>
      </c>
      <c r="D13" s="18">
        <f>'B原料'!D13+'P原料'!D13</f>
        <v>5515</v>
      </c>
      <c r="E13" s="14">
        <f>'B原料'!E13+'P原料'!E13</f>
        <v>3058</v>
      </c>
      <c r="F13" s="14">
        <f>'B原料'!F13+'P原料'!F13</f>
        <v>23764</v>
      </c>
      <c r="G13" s="14">
        <f>'B原料'!G13+'P原料'!G13</f>
        <v>16848</v>
      </c>
      <c r="H13" s="14">
        <f>'B原料'!H13+'P原料'!H13</f>
        <v>27035</v>
      </c>
      <c r="I13" s="23">
        <f>'B原料'!I13+'P原料'!I13</f>
        <v>0</v>
      </c>
      <c r="J13" s="36">
        <f>SUM(D13:I13)</f>
        <v>76220</v>
      </c>
      <c r="K13" s="27">
        <f>'B原料'!K13+'P原料'!K13</f>
        <v>11819</v>
      </c>
      <c r="L13" s="14">
        <f>'B原料'!L13+'P原料'!L13</f>
        <v>5236</v>
      </c>
      <c r="M13" s="14">
        <f>'B原料'!M13+'P原料'!M13</f>
        <v>0</v>
      </c>
      <c r="N13" s="14">
        <f>'B原料'!N13+'P原料'!N13</f>
        <v>0</v>
      </c>
      <c r="O13" s="14">
        <f>'B原料'!O13+'P原料'!O13</f>
        <v>11559</v>
      </c>
      <c r="P13" s="23">
        <f>'B原料'!P13+'P原料'!P13</f>
        <v>23310</v>
      </c>
      <c r="Q13" s="36">
        <f>SUM(K13:P13)</f>
        <v>51924</v>
      </c>
      <c r="R13" s="27">
        <f>Q13+J13</f>
        <v>128144</v>
      </c>
      <c r="S13" s="7"/>
    </row>
    <row r="14" spans="1:19" s="8" customFormat="1" ht="16.5" customHeight="1">
      <c r="A14" s="113"/>
      <c r="B14" s="53" t="s">
        <v>10</v>
      </c>
      <c r="C14" s="53" t="s">
        <v>2</v>
      </c>
      <c r="D14" s="19">
        <f>'B原料'!D14+'P原料'!D14</f>
        <v>435999</v>
      </c>
      <c r="E14" s="14">
        <f>'B原料'!E14+'P原料'!E14</f>
        <v>263561</v>
      </c>
      <c r="F14" s="14">
        <f>'B原料'!F14+'P原料'!F14</f>
        <v>1574625</v>
      </c>
      <c r="G14" s="14">
        <f>'B原料'!G14+'P原料'!G14</f>
        <v>1023078</v>
      </c>
      <c r="H14" s="14">
        <f>'B原料'!H14+'P原料'!H14</f>
        <v>1852342</v>
      </c>
      <c r="I14" s="23">
        <f>'B原料'!I14+'P原料'!I14</f>
        <v>0</v>
      </c>
      <c r="J14" s="31">
        <f>SUM(D14:I14)</f>
        <v>5149605</v>
      </c>
      <c r="K14" s="27">
        <f>'B原料'!K14+'P原料'!K14</f>
        <v>885439</v>
      </c>
      <c r="L14" s="14">
        <f>'B原料'!L14+'P原料'!L14</f>
        <v>436738</v>
      </c>
      <c r="M14" s="14">
        <f>'B原料'!M14+'P原料'!M14</f>
        <v>0</v>
      </c>
      <c r="N14" s="14">
        <f>'B原料'!N14+'P原料'!N14</f>
        <v>0</v>
      </c>
      <c r="O14" s="14">
        <f>'B原料'!O14+'P原料'!O14</f>
        <v>1073448</v>
      </c>
      <c r="P14" s="23">
        <f>'B原料'!P14+'P原料'!P14</f>
        <v>2143803</v>
      </c>
      <c r="Q14" s="31">
        <f>SUM(K14:P14)</f>
        <v>4539428</v>
      </c>
      <c r="R14" s="27">
        <f>Q14+J14</f>
        <v>9689033</v>
      </c>
      <c r="S14" s="7"/>
    </row>
    <row r="15" spans="1:19" s="8" customFormat="1" ht="16.5" customHeight="1" thickBot="1">
      <c r="A15" s="114"/>
      <c r="B15" s="54" t="s">
        <v>18</v>
      </c>
      <c r="C15" s="55" t="s">
        <v>3</v>
      </c>
      <c r="D15" s="44">
        <f>IF(OR(D13=0,D14=0)," ",D14/D13*1000)</f>
        <v>79056.93563009973</v>
      </c>
      <c r="E15" s="15">
        <f aca="true" t="shared" si="3" ref="E15:R15">IF(OR(E13=0,E14=0)," ",(E14/E13)*1000)</f>
        <v>86187.3773708306</v>
      </c>
      <c r="F15" s="15">
        <f t="shared" si="3"/>
        <v>66260.9409190372</v>
      </c>
      <c r="G15" s="15">
        <f t="shared" si="3"/>
        <v>60724.00284900285</v>
      </c>
      <c r="H15" s="15">
        <f t="shared" si="3"/>
        <v>68516.44164971334</v>
      </c>
      <c r="I15" s="24" t="str">
        <f t="shared" si="3"/>
        <v> </v>
      </c>
      <c r="J15" s="32">
        <f t="shared" si="3"/>
        <v>67562.38520073472</v>
      </c>
      <c r="K15" s="28">
        <f t="shared" si="3"/>
        <v>74916.57500634571</v>
      </c>
      <c r="L15" s="15">
        <f t="shared" si="3"/>
        <v>83410.61879297173</v>
      </c>
      <c r="M15" s="15" t="str">
        <f t="shared" si="3"/>
        <v> </v>
      </c>
      <c r="N15" s="15" t="str">
        <f t="shared" si="3"/>
        <v> </v>
      </c>
      <c r="O15" s="15">
        <f t="shared" si="3"/>
        <v>92866.8569945497</v>
      </c>
      <c r="P15" s="24">
        <f t="shared" si="3"/>
        <v>91969.24066924068</v>
      </c>
      <c r="Q15" s="32">
        <f t="shared" si="3"/>
        <v>87424.46652800246</v>
      </c>
      <c r="R15" s="28">
        <f t="shared" si="3"/>
        <v>75610.50849044824</v>
      </c>
      <c r="S15" s="7"/>
    </row>
    <row r="16" spans="1:19" s="8" customFormat="1" ht="16.5" customHeight="1">
      <c r="A16" s="112" t="s">
        <v>25</v>
      </c>
      <c r="B16" s="53" t="s">
        <v>9</v>
      </c>
      <c r="C16" s="53" t="s">
        <v>1</v>
      </c>
      <c r="D16" s="18">
        <f>'B原料'!D16+'P原料'!D16</f>
        <v>10248</v>
      </c>
      <c r="E16" s="14">
        <f>'B原料'!E16+'P原料'!E16</f>
        <v>2327</v>
      </c>
      <c r="F16" s="14">
        <f>'B原料'!F16+'P原料'!F16</f>
        <v>21939</v>
      </c>
      <c r="G16" s="14">
        <f>'B原料'!G16+'P原料'!G16</f>
        <v>38885</v>
      </c>
      <c r="H16" s="14">
        <f>'B原料'!H16+'P原料'!H16</f>
        <v>4500</v>
      </c>
      <c r="I16" s="23">
        <f>'B原料'!I16+'P原料'!I16</f>
        <v>23000</v>
      </c>
      <c r="J16" s="36">
        <f>SUM(D16:I16)</f>
        <v>100899</v>
      </c>
      <c r="K16" s="27">
        <f>'B原料'!K16+'P原料'!K16</f>
        <v>2152</v>
      </c>
      <c r="L16" s="14">
        <f>'B原料'!L16+'P原料'!L16</f>
        <v>14601</v>
      </c>
      <c r="M16" s="14">
        <f>'B原料'!M16+'P原料'!M16</f>
        <v>0</v>
      </c>
      <c r="N16" s="14">
        <f>'B原料'!N16+'P原料'!N16</f>
        <v>0</v>
      </c>
      <c r="O16" s="14">
        <f>'B原料'!O16+'P原料'!O16</f>
        <v>14433</v>
      </c>
      <c r="P16" s="23">
        <f>'B原料'!P16+'P原料'!P16</f>
        <v>5037</v>
      </c>
      <c r="Q16" s="36">
        <f>SUM(K16:P16)</f>
        <v>36223</v>
      </c>
      <c r="R16" s="27">
        <f>Q16+J16</f>
        <v>137122</v>
      </c>
      <c r="S16" s="7"/>
    </row>
    <row r="17" spans="1:19" s="8" customFormat="1" ht="16.5" customHeight="1">
      <c r="A17" s="113"/>
      <c r="B17" s="53" t="s">
        <v>10</v>
      </c>
      <c r="C17" s="53" t="s">
        <v>2</v>
      </c>
      <c r="D17" s="19">
        <f>'B原料'!D17+'P原料'!D17</f>
        <v>973364</v>
      </c>
      <c r="E17" s="14">
        <f>'B原料'!E17+'P原料'!E17</f>
        <v>187387</v>
      </c>
      <c r="F17" s="14">
        <f>'B原料'!F17+'P原料'!F17</f>
        <v>1910600</v>
      </c>
      <c r="G17" s="14">
        <f>'B原料'!G17+'P原料'!G17</f>
        <v>2336250</v>
      </c>
      <c r="H17" s="14">
        <f>'B原料'!H17+'P原料'!H17</f>
        <v>265027</v>
      </c>
      <c r="I17" s="23">
        <f>'B原料'!I17+'P原料'!I17</f>
        <v>1583270</v>
      </c>
      <c r="J17" s="31">
        <f>SUM(D17:I17)</f>
        <v>7255898</v>
      </c>
      <c r="K17" s="27">
        <f>'B原料'!K17+'P原料'!K17</f>
        <v>175064</v>
      </c>
      <c r="L17" s="14">
        <f>'B原料'!L17+'P原料'!L17</f>
        <v>1082579</v>
      </c>
      <c r="M17" s="14">
        <f>'B原料'!M17+'P原料'!M17</f>
        <v>0</v>
      </c>
      <c r="N17" s="14">
        <f>'B原料'!N17+'P原料'!N17</f>
        <v>0</v>
      </c>
      <c r="O17" s="14">
        <f>'B原料'!O17+'P原料'!O17</f>
        <v>1354921</v>
      </c>
      <c r="P17" s="23">
        <f>'B原料'!P17+'P原料'!P17</f>
        <v>457095</v>
      </c>
      <c r="Q17" s="31">
        <f>SUM(K17:P17)</f>
        <v>3069659</v>
      </c>
      <c r="R17" s="27">
        <f>Q17+J17</f>
        <v>10325557</v>
      </c>
      <c r="S17" s="7"/>
    </row>
    <row r="18" spans="1:19" s="8" customFormat="1" ht="16.5" customHeight="1" thickBot="1">
      <c r="A18" s="114"/>
      <c r="B18" s="54" t="s">
        <v>18</v>
      </c>
      <c r="C18" s="55" t="s">
        <v>3</v>
      </c>
      <c r="D18" s="44">
        <f>IF(OR(D16=0,D17=0)," ",D17/D16*1000)</f>
        <v>94980.8743169399</v>
      </c>
      <c r="E18" s="15">
        <f aca="true" t="shared" si="4" ref="E18:R18">IF(OR(E16=0,E17=0)," ",(E17/E16)*1000)</f>
        <v>80527.288354104</v>
      </c>
      <c r="F18" s="15">
        <f t="shared" si="4"/>
        <v>87086.9228314873</v>
      </c>
      <c r="G18" s="15">
        <f t="shared" si="4"/>
        <v>60081.00810081008</v>
      </c>
      <c r="H18" s="15">
        <f t="shared" si="4"/>
        <v>58894.88888888888</v>
      </c>
      <c r="I18" s="24">
        <f t="shared" si="4"/>
        <v>68837.82608695653</v>
      </c>
      <c r="J18" s="32">
        <f t="shared" si="4"/>
        <v>71912.48674416992</v>
      </c>
      <c r="K18" s="28">
        <f t="shared" si="4"/>
        <v>81349.44237918215</v>
      </c>
      <c r="L18" s="15">
        <f t="shared" si="4"/>
        <v>74144.168207657</v>
      </c>
      <c r="M18" s="15" t="str">
        <f t="shared" si="4"/>
        <v> </v>
      </c>
      <c r="N18" s="15" t="str">
        <f t="shared" si="4"/>
        <v> </v>
      </c>
      <c r="O18" s="15">
        <f t="shared" si="4"/>
        <v>93876.6022309984</v>
      </c>
      <c r="P18" s="24">
        <f t="shared" si="4"/>
        <v>90747.46873138772</v>
      </c>
      <c r="Q18" s="32">
        <f t="shared" si="4"/>
        <v>84743.36747370455</v>
      </c>
      <c r="R18" s="28">
        <f t="shared" si="4"/>
        <v>75301.97196656992</v>
      </c>
      <c r="S18" s="7"/>
    </row>
    <row r="19" spans="1:19" s="8" customFormat="1" ht="16.5" customHeight="1">
      <c r="A19" s="112" t="s">
        <v>21</v>
      </c>
      <c r="B19" s="53" t="s">
        <v>9</v>
      </c>
      <c r="C19" s="53" t="s">
        <v>1</v>
      </c>
      <c r="D19" s="18">
        <f>'B原料'!D19+'P原料'!D19</f>
        <v>43238</v>
      </c>
      <c r="E19" s="14">
        <f>'B原料'!E19+'P原料'!E19</f>
        <v>10904</v>
      </c>
      <c r="F19" s="14">
        <f>'B原料'!F19+'P原料'!F19</f>
        <v>0</v>
      </c>
      <c r="G19" s="14">
        <f>'B原料'!G19+'P原料'!G19</f>
        <v>15501</v>
      </c>
      <c r="H19" s="14">
        <f>'B原料'!H19+'P原料'!H19</f>
        <v>0</v>
      </c>
      <c r="I19" s="23">
        <f>'B原料'!I19+'P原料'!I19</f>
        <v>10557</v>
      </c>
      <c r="J19" s="36">
        <f>SUM(D19:I19)</f>
        <v>80200</v>
      </c>
      <c r="K19" s="27">
        <f>'B原料'!K19+'P原料'!K19</f>
        <v>0</v>
      </c>
      <c r="L19" s="14">
        <f>'B原料'!L19+'P原料'!L19</f>
        <v>4010</v>
      </c>
      <c r="M19" s="14">
        <f>'B原料'!M19+'P原料'!M19</f>
        <v>0</v>
      </c>
      <c r="N19" s="14">
        <f>'B原料'!N19+'P原料'!N19</f>
        <v>0</v>
      </c>
      <c r="O19" s="14">
        <f>'B原料'!O19+'P原料'!O19</f>
        <v>5400</v>
      </c>
      <c r="P19" s="23">
        <f>'B原料'!P19+'P原料'!P19</f>
        <v>15346</v>
      </c>
      <c r="Q19" s="36">
        <f>SUM(K19:P19)</f>
        <v>24756</v>
      </c>
      <c r="R19" s="27">
        <f>Q19+J19</f>
        <v>104956</v>
      </c>
      <c r="S19" s="7"/>
    </row>
    <row r="20" spans="1:19" s="8" customFormat="1" ht="16.5" customHeight="1">
      <c r="A20" s="113"/>
      <c r="B20" s="53" t="s">
        <v>10</v>
      </c>
      <c r="C20" s="53" t="s">
        <v>2</v>
      </c>
      <c r="D20" s="19">
        <f>'B原料'!D20+'P原料'!D20</f>
        <v>4003036</v>
      </c>
      <c r="E20" s="14">
        <f>'B原料'!E20+'P原料'!E20</f>
        <v>880218</v>
      </c>
      <c r="F20" s="14">
        <f>'B原料'!F20+'P原料'!F20</f>
        <v>0</v>
      </c>
      <c r="G20" s="14">
        <f>'B原料'!G20+'P原料'!G20</f>
        <v>1055752</v>
      </c>
      <c r="H20" s="14">
        <f>'B原料'!H20+'P原料'!H20</f>
        <v>0</v>
      </c>
      <c r="I20" s="23">
        <f>'B原料'!I20+'P原料'!I20</f>
        <v>861172</v>
      </c>
      <c r="J20" s="31">
        <f>SUM(D20:I20)</f>
        <v>6800178</v>
      </c>
      <c r="K20" s="27">
        <f>'B原料'!K20+'P原料'!K20</f>
        <v>0</v>
      </c>
      <c r="L20" s="14">
        <f>'B原料'!L20+'P原料'!L20</f>
        <v>324764</v>
      </c>
      <c r="M20" s="14">
        <f>'B原料'!M20+'P原料'!M20</f>
        <v>0</v>
      </c>
      <c r="N20" s="14">
        <f>'B原料'!N20+'P原料'!N20</f>
        <v>0</v>
      </c>
      <c r="O20" s="14">
        <f>'B原料'!O20+'P原料'!O20</f>
        <v>488230</v>
      </c>
      <c r="P20" s="23">
        <f>'B原料'!P20+'P原料'!P20</f>
        <v>1452979</v>
      </c>
      <c r="Q20" s="31">
        <f>SUM(K20:P20)</f>
        <v>2265973</v>
      </c>
      <c r="R20" s="27">
        <f>Q20+J20</f>
        <v>9066151</v>
      </c>
      <c r="S20" s="7"/>
    </row>
    <row r="21" spans="1:19" s="8" customFormat="1" ht="16.5" customHeight="1" thickBot="1">
      <c r="A21" s="114"/>
      <c r="B21" s="54" t="s">
        <v>18</v>
      </c>
      <c r="C21" s="55" t="s">
        <v>3</v>
      </c>
      <c r="D21" s="44">
        <f>IF(OR(D19=0,D20=0)," ",D20/D19*1000)</f>
        <v>92581.4329987511</v>
      </c>
      <c r="E21" s="15">
        <f aca="true" t="shared" si="5" ref="E21:R21">IF(OR(E19=0,E20=0)," ",(E20/E19)*1000)</f>
        <v>80724.32134996331</v>
      </c>
      <c r="F21" s="15" t="str">
        <f t="shared" si="5"/>
        <v> </v>
      </c>
      <c r="G21" s="15">
        <f t="shared" si="5"/>
        <v>68108.63815237727</v>
      </c>
      <c r="H21" s="15" t="str">
        <f t="shared" si="5"/>
        <v> </v>
      </c>
      <c r="I21" s="24">
        <f t="shared" si="5"/>
        <v>81573.55309273468</v>
      </c>
      <c r="J21" s="32">
        <f t="shared" si="5"/>
        <v>84790.24937655861</v>
      </c>
      <c r="K21" s="28" t="str">
        <f t="shared" si="5"/>
        <v> </v>
      </c>
      <c r="L21" s="15">
        <f t="shared" si="5"/>
        <v>80988.52867830424</v>
      </c>
      <c r="M21" s="15" t="str">
        <f t="shared" si="5"/>
        <v> </v>
      </c>
      <c r="N21" s="15" t="str">
        <f t="shared" si="5"/>
        <v> </v>
      </c>
      <c r="O21" s="15">
        <f t="shared" si="5"/>
        <v>90412.96296296296</v>
      </c>
      <c r="P21" s="24">
        <f t="shared" si="5"/>
        <v>94681.28502541379</v>
      </c>
      <c r="Q21" s="32">
        <f t="shared" si="5"/>
        <v>91532.27500403942</v>
      </c>
      <c r="R21" s="28">
        <f t="shared" si="5"/>
        <v>86380.49277792599</v>
      </c>
      <c r="S21" s="7"/>
    </row>
    <row r="22" spans="1:19" s="8" customFormat="1" ht="16.5" customHeight="1">
      <c r="A22" s="112" t="s">
        <v>41</v>
      </c>
      <c r="B22" s="53" t="s">
        <v>9</v>
      </c>
      <c r="C22" s="53" t="s">
        <v>1</v>
      </c>
      <c r="D22" s="18">
        <f>'B原料'!D22+'P原料'!D22</f>
        <v>0</v>
      </c>
      <c r="E22" s="14">
        <f>'B原料'!E22+'P原料'!E22</f>
        <v>0</v>
      </c>
      <c r="F22" s="14">
        <f>'B原料'!F22+'P原料'!F22</f>
        <v>0</v>
      </c>
      <c r="G22" s="14">
        <f>'B原料'!G22+'P原料'!G22</f>
        <v>0</v>
      </c>
      <c r="H22" s="14">
        <f>'B原料'!H22+'P原料'!H22</f>
        <v>0</v>
      </c>
      <c r="I22" s="23">
        <f>'B原料'!I22+'P原料'!I22</f>
        <v>0</v>
      </c>
      <c r="J22" s="36">
        <f>SUM(D22:I22)</f>
        <v>0</v>
      </c>
      <c r="K22" s="27">
        <f>'B原料'!K22+'P原料'!K22</f>
        <v>0</v>
      </c>
      <c r="L22" s="14">
        <f>'B原料'!L22+'P原料'!L22</f>
        <v>0</v>
      </c>
      <c r="M22" s="14">
        <f>'B原料'!M22+'P原料'!M22</f>
        <v>0</v>
      </c>
      <c r="N22" s="14">
        <f>'B原料'!N22+'P原料'!N22</f>
        <v>0</v>
      </c>
      <c r="O22" s="14">
        <f>'B原料'!O22+'P原料'!O22</f>
        <v>0</v>
      </c>
      <c r="P22" s="23">
        <f>'B原料'!P22+'P原料'!P22</f>
        <v>0</v>
      </c>
      <c r="Q22" s="36">
        <f>SUM(K22:P22)</f>
        <v>0</v>
      </c>
      <c r="R22" s="27">
        <f>Q22+J22</f>
        <v>0</v>
      </c>
      <c r="S22" s="7"/>
    </row>
    <row r="23" spans="1:19" s="8" customFormat="1" ht="16.5" customHeight="1">
      <c r="A23" s="113"/>
      <c r="B23" s="53" t="s">
        <v>10</v>
      </c>
      <c r="C23" s="53" t="s">
        <v>2</v>
      </c>
      <c r="D23" s="19">
        <f>'B原料'!D23+'P原料'!D23</f>
        <v>0</v>
      </c>
      <c r="E23" s="14">
        <f>'B原料'!E23+'P原料'!E23</f>
        <v>0</v>
      </c>
      <c r="F23" s="14">
        <f>'B原料'!F23+'P原料'!F23</f>
        <v>0</v>
      </c>
      <c r="G23" s="14">
        <f>'B原料'!G23+'P原料'!G23</f>
        <v>0</v>
      </c>
      <c r="H23" s="14">
        <f>'B原料'!H23+'P原料'!H23</f>
        <v>0</v>
      </c>
      <c r="I23" s="23">
        <f>'B原料'!I23+'P原料'!I23</f>
        <v>0</v>
      </c>
      <c r="J23" s="31">
        <f>SUM(D23:I23)</f>
        <v>0</v>
      </c>
      <c r="K23" s="27">
        <f>'B原料'!K23+'P原料'!K23</f>
        <v>0</v>
      </c>
      <c r="L23" s="14">
        <f>'B原料'!L23+'P原料'!L23</f>
        <v>0</v>
      </c>
      <c r="M23" s="14">
        <f>'B原料'!M23+'P原料'!M23</f>
        <v>0</v>
      </c>
      <c r="N23" s="14">
        <f>'B原料'!N23+'P原料'!N23</f>
        <v>0</v>
      </c>
      <c r="O23" s="14">
        <f>'B原料'!O23+'P原料'!O23</f>
        <v>0</v>
      </c>
      <c r="P23" s="23">
        <f>'B原料'!P23+'P原料'!P23</f>
        <v>0</v>
      </c>
      <c r="Q23" s="31">
        <f>SUM(K23:P23)</f>
        <v>0</v>
      </c>
      <c r="R23" s="27">
        <f>Q23+J23</f>
        <v>0</v>
      </c>
      <c r="S23" s="7"/>
    </row>
    <row r="24" spans="1:19" s="8" customFormat="1" ht="16.5" customHeight="1" thickBot="1">
      <c r="A24" s="114"/>
      <c r="B24" s="54" t="s">
        <v>18</v>
      </c>
      <c r="C24" s="55" t="s">
        <v>3</v>
      </c>
      <c r="D24" s="44" t="str">
        <f>IF(OR(D22=0,D23=0)," ",D23/D22*1000)</f>
        <v> </v>
      </c>
      <c r="E24" s="15" t="str">
        <f aca="true" t="shared" si="6" ref="E24:R24">IF(OR(E22=0,E23=0)," ",(E23/E22)*1000)</f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 t="str">
        <f t="shared" si="6"/>
        <v> </v>
      </c>
      <c r="J24" s="32" t="str">
        <f t="shared" si="6"/>
        <v> 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 t="str">
        <f t="shared" si="6"/>
        <v> </v>
      </c>
      <c r="O24" s="15" t="str">
        <f t="shared" si="6"/>
        <v> </v>
      </c>
      <c r="P24" s="24" t="str">
        <f t="shared" si="6"/>
        <v> </v>
      </c>
      <c r="Q24" s="32" t="str">
        <f t="shared" si="6"/>
        <v> </v>
      </c>
      <c r="R24" s="28" t="str">
        <f t="shared" si="6"/>
        <v> </v>
      </c>
      <c r="S24" s="7"/>
    </row>
    <row r="25" spans="1:19" s="8" customFormat="1" ht="16.5" customHeight="1">
      <c r="A25" s="112" t="s">
        <v>52</v>
      </c>
      <c r="B25" s="53" t="s">
        <v>9</v>
      </c>
      <c r="C25" s="53" t="s">
        <v>1</v>
      </c>
      <c r="D25" s="18">
        <f>'B原料'!D25+'P原料'!D25</f>
        <v>0</v>
      </c>
      <c r="E25" s="14">
        <f>'B原料'!E25+'P原料'!E25</f>
        <v>0</v>
      </c>
      <c r="F25" s="14">
        <f>'B原料'!F25+'P原料'!F25</f>
        <v>0</v>
      </c>
      <c r="G25" s="14">
        <f>'B原料'!G25+'P原料'!G25</f>
        <v>0</v>
      </c>
      <c r="H25" s="14">
        <f>'B原料'!H25+'P原料'!H25</f>
        <v>0</v>
      </c>
      <c r="I25" s="23">
        <f>'B原料'!I25+'P原料'!I25</f>
        <v>0</v>
      </c>
      <c r="J25" s="36">
        <f>SUM(D25:I25)</f>
        <v>0</v>
      </c>
      <c r="K25" s="27">
        <f>'B原料'!K25+'P原料'!K25</f>
        <v>0</v>
      </c>
      <c r="L25" s="14">
        <f>'B原料'!L25+'P原料'!L25</f>
        <v>0</v>
      </c>
      <c r="M25" s="14">
        <f>'B原料'!M25+'P原料'!M25</f>
        <v>0</v>
      </c>
      <c r="N25" s="14">
        <f>'B原料'!N25+'P原料'!N25</f>
        <v>0</v>
      </c>
      <c r="O25" s="14">
        <f>'B原料'!O25+'P原料'!O25</f>
        <v>0</v>
      </c>
      <c r="P25" s="23">
        <f>'B原料'!P25+'P原料'!P25</f>
        <v>0</v>
      </c>
      <c r="Q25" s="36">
        <f>SUM(K25:P25)</f>
        <v>0</v>
      </c>
      <c r="R25" s="27">
        <f>Q25+J25</f>
        <v>0</v>
      </c>
      <c r="S25" s="7"/>
    </row>
    <row r="26" spans="1:19" s="8" customFormat="1" ht="16.5" customHeight="1">
      <c r="A26" s="113"/>
      <c r="B26" s="53" t="s">
        <v>10</v>
      </c>
      <c r="C26" s="53" t="s">
        <v>2</v>
      </c>
      <c r="D26" s="19">
        <f>'B原料'!D26+'P原料'!D26</f>
        <v>0</v>
      </c>
      <c r="E26" s="14">
        <f>'B原料'!E26+'P原料'!E26</f>
        <v>0</v>
      </c>
      <c r="F26" s="14">
        <f>'B原料'!F26+'P原料'!F26</f>
        <v>0</v>
      </c>
      <c r="G26" s="14">
        <f>'B原料'!G26+'P原料'!G26</f>
        <v>0</v>
      </c>
      <c r="H26" s="14">
        <f>'B原料'!H26+'P原料'!H26</f>
        <v>0</v>
      </c>
      <c r="I26" s="23">
        <f>'B原料'!I26+'P原料'!I26</f>
        <v>0</v>
      </c>
      <c r="J26" s="31">
        <f>SUM(D26:I26)</f>
        <v>0</v>
      </c>
      <c r="K26" s="27">
        <f>'B原料'!K26+'P原料'!K26</f>
        <v>0</v>
      </c>
      <c r="L26" s="14">
        <f>'B原料'!L26+'P原料'!L26</f>
        <v>0</v>
      </c>
      <c r="M26" s="14">
        <f>'B原料'!M26+'P原料'!M26</f>
        <v>0</v>
      </c>
      <c r="N26" s="14">
        <f>'B原料'!N26+'P原料'!N26</f>
        <v>0</v>
      </c>
      <c r="O26" s="14">
        <f>'B原料'!O26+'P原料'!O26</f>
        <v>0</v>
      </c>
      <c r="P26" s="23">
        <f>'B原料'!P26+'P原料'!P26</f>
        <v>0</v>
      </c>
      <c r="Q26" s="31">
        <f>SUM(K26:P26)</f>
        <v>0</v>
      </c>
      <c r="R26" s="27">
        <f>Q26+J26</f>
        <v>0</v>
      </c>
      <c r="S26" s="7"/>
    </row>
    <row r="27" spans="1:19" s="8" customFormat="1" ht="16.5" customHeight="1" thickBot="1">
      <c r="A27" s="114"/>
      <c r="B27" s="54" t="s">
        <v>18</v>
      </c>
      <c r="C27" s="55" t="s">
        <v>3</v>
      </c>
      <c r="D27" s="44" t="str">
        <f>IF(OR(D25=0,D26=0)," ",D26/D25*1000)</f>
        <v> </v>
      </c>
      <c r="E27" s="15" t="str">
        <f aca="true" t="shared" si="7" ref="E27:R27">IF(OR(E25=0,E26=0)," ",(E26/E25)*1000)</f>
        <v> </v>
      </c>
      <c r="F27" s="15" t="str">
        <f t="shared" si="7"/>
        <v> </v>
      </c>
      <c r="G27" s="15" t="str">
        <f t="shared" si="7"/>
        <v> </v>
      </c>
      <c r="H27" s="15" t="str">
        <f t="shared" si="7"/>
        <v> </v>
      </c>
      <c r="I27" s="24" t="str">
        <f t="shared" si="7"/>
        <v> </v>
      </c>
      <c r="J27" s="32" t="str">
        <f t="shared" si="7"/>
        <v> </v>
      </c>
      <c r="K27" s="28" t="str">
        <f t="shared" si="7"/>
        <v> </v>
      </c>
      <c r="L27" s="15" t="str">
        <f t="shared" si="7"/>
        <v> </v>
      </c>
      <c r="M27" s="15" t="str">
        <f t="shared" si="7"/>
        <v> </v>
      </c>
      <c r="N27" s="15" t="str">
        <f t="shared" si="7"/>
        <v> </v>
      </c>
      <c r="O27" s="15" t="str">
        <f t="shared" si="7"/>
        <v> </v>
      </c>
      <c r="P27" s="24" t="str">
        <f t="shared" si="7"/>
        <v> </v>
      </c>
      <c r="Q27" s="32" t="str">
        <f t="shared" si="7"/>
        <v> </v>
      </c>
      <c r="R27" s="28" t="str">
        <f t="shared" si="7"/>
        <v> </v>
      </c>
      <c r="S27" s="7"/>
    </row>
    <row r="28" spans="1:19" s="8" customFormat="1" ht="16.5" customHeight="1">
      <c r="A28" s="112" t="s">
        <v>22</v>
      </c>
      <c r="B28" s="53" t="s">
        <v>9</v>
      </c>
      <c r="C28" s="53" t="s">
        <v>1</v>
      </c>
      <c r="D28" s="18">
        <f>'B原料'!D28+'P原料'!D28</f>
        <v>0</v>
      </c>
      <c r="E28" s="14">
        <f>'B原料'!E28+'P原料'!E28</f>
        <v>0</v>
      </c>
      <c r="F28" s="14">
        <f>'B原料'!F28+'P原料'!F28</f>
        <v>0</v>
      </c>
      <c r="G28" s="14">
        <f>'B原料'!G28+'P原料'!G28</f>
        <v>0</v>
      </c>
      <c r="H28" s="14">
        <f>'B原料'!H28+'P原料'!H28</f>
        <v>0</v>
      </c>
      <c r="I28" s="23">
        <f>'B原料'!I28+'P原料'!I28</f>
        <v>0</v>
      </c>
      <c r="J28" s="36">
        <f>SUM(D28:I28)</f>
        <v>0</v>
      </c>
      <c r="K28" s="27">
        <f>'B原料'!K28+'P原料'!K28</f>
        <v>0</v>
      </c>
      <c r="L28" s="14">
        <f>'B原料'!L28+'P原料'!L28</f>
        <v>0</v>
      </c>
      <c r="M28" s="14">
        <f>'B原料'!M28+'P原料'!M28</f>
        <v>0</v>
      </c>
      <c r="N28" s="14">
        <f>'B原料'!N28+'P原料'!N28</f>
        <v>0</v>
      </c>
      <c r="O28" s="14">
        <f>'B原料'!O28+'P原料'!O28</f>
        <v>0</v>
      </c>
      <c r="P28" s="23">
        <f>'B原料'!P28+'P原料'!P28</f>
        <v>0</v>
      </c>
      <c r="Q28" s="36">
        <f>SUM(K28:P28)</f>
        <v>0</v>
      </c>
      <c r="R28" s="27">
        <f>Q28+J28</f>
        <v>0</v>
      </c>
      <c r="S28" s="7"/>
    </row>
    <row r="29" spans="1:19" s="8" customFormat="1" ht="16.5" customHeight="1">
      <c r="A29" s="113"/>
      <c r="B29" s="53" t="s">
        <v>10</v>
      </c>
      <c r="C29" s="53" t="s">
        <v>2</v>
      </c>
      <c r="D29" s="19">
        <f>'B原料'!D29+'P原料'!D29</f>
        <v>0</v>
      </c>
      <c r="E29" s="14">
        <f>'B原料'!E29+'P原料'!E29</f>
        <v>0</v>
      </c>
      <c r="F29" s="14">
        <f>'B原料'!F29+'P原料'!F29</f>
        <v>0</v>
      </c>
      <c r="G29" s="14">
        <f>'B原料'!G29+'P原料'!G29</f>
        <v>0</v>
      </c>
      <c r="H29" s="14">
        <f>'B原料'!H29+'P原料'!H29</f>
        <v>0</v>
      </c>
      <c r="I29" s="23">
        <f>'B原料'!I29+'P原料'!I29</f>
        <v>0</v>
      </c>
      <c r="J29" s="31">
        <f>SUM(D29:I29)</f>
        <v>0</v>
      </c>
      <c r="K29" s="27">
        <f>'B原料'!K29+'P原料'!K29</f>
        <v>0</v>
      </c>
      <c r="L29" s="14">
        <f>'B原料'!L29+'P原料'!L29</f>
        <v>0</v>
      </c>
      <c r="M29" s="14">
        <f>'B原料'!M29+'P原料'!M29</f>
        <v>0</v>
      </c>
      <c r="N29" s="14">
        <f>'B原料'!N29+'P原料'!N29</f>
        <v>0</v>
      </c>
      <c r="O29" s="14">
        <f>'B原料'!O29+'P原料'!O29</f>
        <v>0</v>
      </c>
      <c r="P29" s="23">
        <f>'B原料'!P29+'P原料'!P29</f>
        <v>0</v>
      </c>
      <c r="Q29" s="31">
        <f>SUM(K29:P29)</f>
        <v>0</v>
      </c>
      <c r="R29" s="27">
        <f>Q29+J29</f>
        <v>0</v>
      </c>
      <c r="S29" s="7"/>
    </row>
    <row r="30" spans="1:19" s="8" customFormat="1" ht="16.5" customHeight="1" thickBot="1">
      <c r="A30" s="114"/>
      <c r="B30" s="54" t="s">
        <v>18</v>
      </c>
      <c r="C30" s="55" t="s">
        <v>3</v>
      </c>
      <c r="D30" s="44" t="str">
        <f>IF(OR(D28=0,D29=0)," ",D29/D28*1000)</f>
        <v> </v>
      </c>
      <c r="E30" s="15" t="str">
        <f aca="true" t="shared" si="8" ref="E30:R30">IF(OR(E28=0,E29=0)," ",(E29/E28)*1000)</f>
        <v> 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 t="str">
        <f t="shared" si="8"/>
        <v> </v>
      </c>
      <c r="K30" s="28" t="str">
        <f t="shared" si="8"/>
        <v> </v>
      </c>
      <c r="L30" s="15" t="str">
        <f t="shared" si="8"/>
        <v> </v>
      </c>
      <c r="M30" s="15" t="str">
        <f t="shared" si="8"/>
        <v> </v>
      </c>
      <c r="N30" s="15" t="str">
        <f t="shared" si="8"/>
        <v> </v>
      </c>
      <c r="O30" s="15" t="str">
        <f t="shared" si="8"/>
        <v> </v>
      </c>
      <c r="P30" s="24" t="str">
        <f t="shared" si="8"/>
        <v> </v>
      </c>
      <c r="Q30" s="32" t="str">
        <f t="shared" si="8"/>
        <v> </v>
      </c>
      <c r="R30" s="28" t="str">
        <f t="shared" si="8"/>
        <v> </v>
      </c>
      <c r="S30" s="7"/>
    </row>
    <row r="31" spans="1:19" s="8" customFormat="1" ht="16.5" customHeight="1">
      <c r="A31" s="112" t="s">
        <v>23</v>
      </c>
      <c r="B31" s="53" t="s">
        <v>9</v>
      </c>
      <c r="C31" s="53" t="s">
        <v>1</v>
      </c>
      <c r="D31" s="18">
        <f>'B原料'!D31+'P原料'!D31</f>
        <v>0</v>
      </c>
      <c r="E31" s="14">
        <f>'B原料'!E31+'P原料'!E31</f>
        <v>0</v>
      </c>
      <c r="F31" s="14">
        <f>'B原料'!F31+'P原料'!F31</f>
        <v>0</v>
      </c>
      <c r="G31" s="14">
        <f>'B原料'!G31+'P原料'!G31</f>
        <v>0</v>
      </c>
      <c r="H31" s="14">
        <f>'B原料'!H31+'P原料'!H31</f>
        <v>0</v>
      </c>
      <c r="I31" s="23">
        <f>'B原料'!I31+'P原料'!I31</f>
        <v>0</v>
      </c>
      <c r="J31" s="36">
        <f>SUM(D31:I31)</f>
        <v>0</v>
      </c>
      <c r="K31" s="27">
        <f>'B原料'!K31+'P原料'!K31</f>
        <v>0</v>
      </c>
      <c r="L31" s="14">
        <f>'B原料'!L31+'P原料'!L31</f>
        <v>0</v>
      </c>
      <c r="M31" s="14">
        <f>'B原料'!M31+'P原料'!M31</f>
        <v>0</v>
      </c>
      <c r="N31" s="14">
        <f>'B原料'!N31+'P原料'!N31</f>
        <v>0</v>
      </c>
      <c r="O31" s="14">
        <f>'B原料'!O31+'P原料'!O31</f>
        <v>0</v>
      </c>
      <c r="P31" s="23">
        <f>'B原料'!P31+'P原料'!P31</f>
        <v>0</v>
      </c>
      <c r="Q31" s="36">
        <f>SUM(K31:P31)</f>
        <v>0</v>
      </c>
      <c r="R31" s="27">
        <f>Q31+J31</f>
        <v>0</v>
      </c>
      <c r="S31" s="7"/>
    </row>
    <row r="32" spans="1:19" s="8" customFormat="1" ht="16.5" customHeight="1">
      <c r="A32" s="113"/>
      <c r="B32" s="53" t="s">
        <v>10</v>
      </c>
      <c r="C32" s="53" t="s">
        <v>2</v>
      </c>
      <c r="D32" s="19">
        <f>'B原料'!D32+'P原料'!D32</f>
        <v>0</v>
      </c>
      <c r="E32" s="14">
        <f>'B原料'!E32+'P原料'!E32</f>
        <v>0</v>
      </c>
      <c r="F32" s="14">
        <f>'B原料'!F32+'P原料'!F32</f>
        <v>0</v>
      </c>
      <c r="G32" s="14">
        <f>'B原料'!G32+'P原料'!G32</f>
        <v>0</v>
      </c>
      <c r="H32" s="14">
        <f>'B原料'!H32+'P原料'!H32</f>
        <v>0</v>
      </c>
      <c r="I32" s="23">
        <f>'B原料'!I32+'P原料'!I32</f>
        <v>0</v>
      </c>
      <c r="J32" s="31">
        <f>SUM(D32:I32)</f>
        <v>0</v>
      </c>
      <c r="K32" s="27">
        <f>'B原料'!K32+'P原料'!K32</f>
        <v>0</v>
      </c>
      <c r="L32" s="14">
        <f>'B原料'!L32+'P原料'!L32</f>
        <v>0</v>
      </c>
      <c r="M32" s="14">
        <f>'B原料'!M32+'P原料'!M32</f>
        <v>0</v>
      </c>
      <c r="N32" s="14">
        <f>'B原料'!N32+'P原料'!N32</f>
        <v>0</v>
      </c>
      <c r="O32" s="14">
        <f>'B原料'!O32+'P原料'!O32</f>
        <v>0</v>
      </c>
      <c r="P32" s="23">
        <f>'B原料'!P32+'P原料'!P32</f>
        <v>0</v>
      </c>
      <c r="Q32" s="31">
        <f>SUM(K32:P32)</f>
        <v>0</v>
      </c>
      <c r="R32" s="27">
        <f>Q32+J32</f>
        <v>0</v>
      </c>
      <c r="S32" s="7"/>
    </row>
    <row r="33" spans="1:19" s="8" customFormat="1" ht="16.5" customHeight="1" thickBot="1">
      <c r="A33" s="114"/>
      <c r="B33" s="54" t="s">
        <v>18</v>
      </c>
      <c r="C33" s="55" t="s">
        <v>3</v>
      </c>
      <c r="D33" s="44" t="str">
        <f>IF(OR(D31=0,D32=0)," ",D32/D31*1000)</f>
        <v> </v>
      </c>
      <c r="E33" s="15" t="str">
        <f aca="true" t="shared" si="9" ref="E33:R33">IF(OR(E31=0,E32=0)," ",(E32/E31)*1000)</f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4" t="str">
        <f t="shared" si="9"/>
        <v> </v>
      </c>
      <c r="J33" s="32" t="str">
        <f t="shared" si="9"/>
        <v> </v>
      </c>
      <c r="K33" s="28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24" t="str">
        <f t="shared" si="9"/>
        <v> </v>
      </c>
      <c r="Q33" s="32" t="str">
        <f t="shared" si="9"/>
        <v> </v>
      </c>
      <c r="R33" s="28" t="str">
        <f t="shared" si="9"/>
        <v> </v>
      </c>
      <c r="S33" s="7"/>
    </row>
    <row r="34" spans="1:19" s="8" customFormat="1" ht="16.5" customHeight="1">
      <c r="A34" s="112" t="s">
        <v>53</v>
      </c>
      <c r="B34" s="53" t="s">
        <v>9</v>
      </c>
      <c r="C34" s="53" t="s">
        <v>1</v>
      </c>
      <c r="D34" s="18">
        <f>'B原料'!D34+'P原料'!D34</f>
        <v>0</v>
      </c>
      <c r="E34" s="14">
        <f>'B原料'!E34+'P原料'!E34</f>
        <v>0</v>
      </c>
      <c r="F34" s="14">
        <f>'B原料'!F34+'P原料'!F34</f>
        <v>0</v>
      </c>
      <c r="G34" s="14">
        <f>'B原料'!G34+'P原料'!G34</f>
        <v>0</v>
      </c>
      <c r="H34" s="14">
        <f>'B原料'!H34+'P原料'!H34</f>
        <v>0</v>
      </c>
      <c r="I34" s="23">
        <f>'B原料'!I34+'P原料'!I34</f>
        <v>0</v>
      </c>
      <c r="J34" s="36">
        <f>SUM(D34:I34)</f>
        <v>0</v>
      </c>
      <c r="K34" s="27">
        <f>'B原料'!K34+'P原料'!K34</f>
        <v>0</v>
      </c>
      <c r="L34" s="14">
        <f>'B原料'!L34+'P原料'!L34</f>
        <v>0</v>
      </c>
      <c r="M34" s="14">
        <f>'B原料'!M34+'P原料'!M34</f>
        <v>0</v>
      </c>
      <c r="N34" s="14">
        <f>'B原料'!N34+'P原料'!N34</f>
        <v>0</v>
      </c>
      <c r="O34" s="14">
        <f>'B原料'!O34+'P原料'!O34</f>
        <v>0</v>
      </c>
      <c r="P34" s="23">
        <f>'B原料'!P34+'P原料'!P34</f>
        <v>0</v>
      </c>
      <c r="Q34" s="36">
        <f>SUM(K34:P34)</f>
        <v>0</v>
      </c>
      <c r="R34" s="27">
        <f>Q34+J34</f>
        <v>0</v>
      </c>
      <c r="S34" s="7"/>
    </row>
    <row r="35" spans="1:19" s="8" customFormat="1" ht="16.5" customHeight="1">
      <c r="A35" s="113"/>
      <c r="B35" s="53" t="s">
        <v>10</v>
      </c>
      <c r="C35" s="53" t="s">
        <v>2</v>
      </c>
      <c r="D35" s="19">
        <f>'B原料'!D35+'P原料'!D35</f>
        <v>0</v>
      </c>
      <c r="E35" s="14">
        <f>'B原料'!E35+'P原料'!E35</f>
        <v>0</v>
      </c>
      <c r="F35" s="14">
        <f>'B原料'!F35+'P原料'!F35</f>
        <v>0</v>
      </c>
      <c r="G35" s="14">
        <f>'B原料'!G35+'P原料'!G35</f>
        <v>0</v>
      </c>
      <c r="H35" s="14">
        <f>'B原料'!H35+'P原料'!H35</f>
        <v>0</v>
      </c>
      <c r="I35" s="23">
        <f>'B原料'!I35+'P原料'!I35</f>
        <v>0</v>
      </c>
      <c r="J35" s="31">
        <f>SUM(D35:I35)</f>
        <v>0</v>
      </c>
      <c r="K35" s="27">
        <f>'B原料'!K35+'P原料'!K35</f>
        <v>0</v>
      </c>
      <c r="L35" s="14">
        <f>'B原料'!L35+'P原料'!L35</f>
        <v>0</v>
      </c>
      <c r="M35" s="14">
        <f>'B原料'!M35+'P原料'!M35</f>
        <v>0</v>
      </c>
      <c r="N35" s="14">
        <f>'B原料'!N35+'P原料'!N35</f>
        <v>0</v>
      </c>
      <c r="O35" s="14">
        <f>'B原料'!O35+'P原料'!O35</f>
        <v>0</v>
      </c>
      <c r="P35" s="23">
        <f>'B原料'!P35+'P原料'!P35</f>
        <v>0</v>
      </c>
      <c r="Q35" s="31">
        <f>SUM(K35:P35)</f>
        <v>0</v>
      </c>
      <c r="R35" s="27">
        <f>Q35+J35</f>
        <v>0</v>
      </c>
      <c r="S35" s="7"/>
    </row>
    <row r="36" spans="1:19" s="8" customFormat="1" ht="16.5" customHeight="1" thickBot="1">
      <c r="A36" s="114"/>
      <c r="B36" s="54" t="s">
        <v>18</v>
      </c>
      <c r="C36" s="55" t="s">
        <v>3</v>
      </c>
      <c r="D36" s="44" t="str">
        <f>IF(OR(D34=0,D35=0)," ",D35/D34*1000)</f>
        <v> </v>
      </c>
      <c r="E36" s="15" t="str">
        <f aca="true" t="shared" si="10" ref="E36:R36">IF(OR(E34=0,E35=0)," ",(E35/E34)*1000)</f>
        <v> </v>
      </c>
      <c r="F36" s="15" t="str">
        <f t="shared" si="10"/>
        <v> </v>
      </c>
      <c r="G36" s="15" t="str">
        <f t="shared" si="10"/>
        <v> </v>
      </c>
      <c r="H36" s="15" t="str">
        <f t="shared" si="10"/>
        <v> </v>
      </c>
      <c r="I36" s="24" t="str">
        <f t="shared" si="10"/>
        <v> </v>
      </c>
      <c r="J36" s="32" t="str">
        <f t="shared" si="10"/>
        <v> </v>
      </c>
      <c r="K36" s="28" t="str">
        <f t="shared" si="10"/>
        <v> </v>
      </c>
      <c r="L36" s="15" t="str">
        <f t="shared" si="10"/>
        <v> </v>
      </c>
      <c r="M36" s="15" t="str">
        <f t="shared" si="10"/>
        <v> </v>
      </c>
      <c r="N36" s="15" t="str">
        <f t="shared" si="10"/>
        <v> </v>
      </c>
      <c r="O36" s="15" t="str">
        <f t="shared" si="10"/>
        <v> </v>
      </c>
      <c r="P36" s="24" t="str">
        <f t="shared" si="10"/>
        <v> </v>
      </c>
      <c r="Q36" s="32" t="str">
        <f t="shared" si="10"/>
        <v> </v>
      </c>
      <c r="R36" s="28" t="str">
        <f t="shared" si="10"/>
        <v> </v>
      </c>
      <c r="S36" s="7"/>
    </row>
    <row r="37" spans="1:19" s="8" customFormat="1" ht="16.5" customHeight="1">
      <c r="A37" s="112" t="s">
        <v>11</v>
      </c>
      <c r="B37" s="86" t="s">
        <v>9</v>
      </c>
      <c r="C37" s="86" t="s">
        <v>1</v>
      </c>
      <c r="D37" s="18">
        <f>'B原料'!D37+'P原料'!D37</f>
        <v>0</v>
      </c>
      <c r="E37" s="14">
        <f>'B原料'!E37+'P原料'!E37</f>
        <v>0</v>
      </c>
      <c r="F37" s="14">
        <f>'B原料'!F37+'P原料'!F37</f>
        <v>0</v>
      </c>
      <c r="G37" s="14">
        <f>'B原料'!G37+'P原料'!G37</f>
        <v>0</v>
      </c>
      <c r="H37" s="14">
        <f>'B原料'!H37+'P原料'!H37</f>
        <v>0</v>
      </c>
      <c r="I37" s="23">
        <f>'B原料'!I37+'P原料'!I37</f>
        <v>0</v>
      </c>
      <c r="J37" s="36">
        <f>SUM(D37:I37)</f>
        <v>0</v>
      </c>
      <c r="K37" s="27">
        <f>'B原料'!K37+'P原料'!K37</f>
        <v>0</v>
      </c>
      <c r="L37" s="14">
        <f>'B原料'!L37+'P原料'!L37</f>
        <v>0</v>
      </c>
      <c r="M37" s="14">
        <f>'B原料'!M37+'P原料'!M37</f>
        <v>0</v>
      </c>
      <c r="N37" s="14">
        <f>'B原料'!N37+'P原料'!N37</f>
        <v>0</v>
      </c>
      <c r="O37" s="14">
        <f>'B原料'!O37+'P原料'!O37</f>
        <v>0</v>
      </c>
      <c r="P37" s="23">
        <f>'B原料'!P37+'P原料'!P37</f>
        <v>0</v>
      </c>
      <c r="Q37" s="36">
        <f>SUM(K37:P37)</f>
        <v>0</v>
      </c>
      <c r="R37" s="27">
        <f>Q37+J37</f>
        <v>0</v>
      </c>
      <c r="S37" s="7"/>
    </row>
    <row r="38" spans="1:19" s="8" customFormat="1" ht="16.5" customHeight="1">
      <c r="A38" s="113"/>
      <c r="B38" s="53" t="s">
        <v>10</v>
      </c>
      <c r="C38" s="53" t="s">
        <v>2</v>
      </c>
      <c r="D38" s="19">
        <f>'B原料'!D38+'P原料'!D38</f>
        <v>0</v>
      </c>
      <c r="E38" s="14">
        <f>'B原料'!E38+'P原料'!E38</f>
        <v>0</v>
      </c>
      <c r="F38" s="14">
        <f>'B原料'!F38+'P原料'!F38</f>
        <v>0</v>
      </c>
      <c r="G38" s="14">
        <f>'B原料'!G38+'P原料'!G38</f>
        <v>0</v>
      </c>
      <c r="H38" s="14">
        <f>'B原料'!H38+'P原料'!H38</f>
        <v>0</v>
      </c>
      <c r="I38" s="23">
        <f>'B原料'!I38+'P原料'!I38</f>
        <v>0</v>
      </c>
      <c r="J38" s="31">
        <f>SUM(D38:I38)</f>
        <v>0</v>
      </c>
      <c r="K38" s="27">
        <f>'B原料'!K38+'P原料'!K38</f>
        <v>0</v>
      </c>
      <c r="L38" s="14">
        <f>'B原料'!L38+'P原料'!L38</f>
        <v>0</v>
      </c>
      <c r="M38" s="14">
        <f>'B原料'!M38+'P原料'!M38</f>
        <v>0</v>
      </c>
      <c r="N38" s="14">
        <f>'B原料'!N38+'P原料'!N38</f>
        <v>0</v>
      </c>
      <c r="O38" s="14">
        <f>'B原料'!O38+'P原料'!O38</f>
        <v>0</v>
      </c>
      <c r="P38" s="23">
        <f>'B原料'!P38+'P原料'!P38</f>
        <v>0</v>
      </c>
      <c r="Q38" s="31">
        <f>SUM(K38:P38)</f>
        <v>0</v>
      </c>
      <c r="R38" s="27">
        <f>Q38+J38</f>
        <v>0</v>
      </c>
      <c r="S38" s="7"/>
    </row>
    <row r="39" spans="1:19" s="8" customFormat="1" ht="16.5" customHeight="1" thickBot="1">
      <c r="A39" s="114"/>
      <c r="B39" s="54" t="s">
        <v>18</v>
      </c>
      <c r="C39" s="55" t="s">
        <v>3</v>
      </c>
      <c r="D39" s="44" t="str">
        <f>IF(OR(D37=0,D38=0)," ",D38/D37*1000)</f>
        <v> </v>
      </c>
      <c r="E39" s="15" t="str">
        <f aca="true" t="shared" si="11" ref="E39:R39">IF(OR(E37=0,E38=0)," ",(E38/E37)*1000)</f>
        <v> </v>
      </c>
      <c r="F39" s="15" t="str">
        <f t="shared" si="11"/>
        <v> </v>
      </c>
      <c r="G39" s="15" t="str">
        <f t="shared" si="11"/>
        <v> </v>
      </c>
      <c r="H39" s="15" t="str">
        <f t="shared" si="11"/>
        <v> </v>
      </c>
      <c r="I39" s="24" t="str">
        <f t="shared" si="11"/>
        <v> </v>
      </c>
      <c r="J39" s="32" t="str">
        <f t="shared" si="11"/>
        <v> </v>
      </c>
      <c r="K39" s="28" t="str">
        <f t="shared" si="11"/>
        <v> </v>
      </c>
      <c r="L39" s="15" t="str">
        <f t="shared" si="11"/>
        <v> </v>
      </c>
      <c r="M39" s="15" t="str">
        <f t="shared" si="11"/>
        <v> </v>
      </c>
      <c r="N39" s="15" t="str">
        <f t="shared" si="11"/>
        <v> </v>
      </c>
      <c r="O39" s="15" t="str">
        <f t="shared" si="11"/>
        <v> </v>
      </c>
      <c r="P39" s="24" t="str">
        <f t="shared" si="11"/>
        <v> </v>
      </c>
      <c r="Q39" s="32" t="str">
        <f t="shared" si="11"/>
        <v> </v>
      </c>
      <c r="R39" s="28" t="str">
        <f t="shared" si="11"/>
        <v> </v>
      </c>
      <c r="S39" s="7"/>
    </row>
    <row r="40" spans="1:19" s="8" customFormat="1" ht="16.5" customHeight="1">
      <c r="A40" s="112" t="s">
        <v>54</v>
      </c>
      <c r="B40" s="86" t="s">
        <v>9</v>
      </c>
      <c r="C40" s="86" t="s">
        <v>1</v>
      </c>
      <c r="D40" s="18">
        <f>'B原料'!D40+'P原料'!D40</f>
        <v>0</v>
      </c>
      <c r="E40" s="14">
        <f>'B原料'!E40+'P原料'!E40</f>
        <v>0</v>
      </c>
      <c r="F40" s="14">
        <f>'B原料'!F40+'P原料'!F40</f>
        <v>0</v>
      </c>
      <c r="G40" s="14">
        <f>'B原料'!G40+'P原料'!G40</f>
        <v>0</v>
      </c>
      <c r="H40" s="14">
        <f>'B原料'!H40+'P原料'!H40</f>
        <v>0</v>
      </c>
      <c r="I40" s="23">
        <f>'B原料'!I40+'P原料'!I40</f>
        <v>0</v>
      </c>
      <c r="J40" s="36">
        <f>SUM(D40:I40)</f>
        <v>0</v>
      </c>
      <c r="K40" s="27">
        <f>'B原料'!K40+'P原料'!K40</f>
        <v>0</v>
      </c>
      <c r="L40" s="14">
        <f>'B原料'!L40+'P原料'!L40</f>
        <v>0</v>
      </c>
      <c r="M40" s="14">
        <f>'B原料'!M40+'P原料'!M40</f>
        <v>0</v>
      </c>
      <c r="N40" s="14">
        <f>'B原料'!N40+'P原料'!N40</f>
        <v>0</v>
      </c>
      <c r="O40" s="14">
        <f>'B原料'!O40+'P原料'!O40</f>
        <v>0</v>
      </c>
      <c r="P40" s="23">
        <f>'B原料'!P40+'P原料'!P40</f>
        <v>0</v>
      </c>
      <c r="Q40" s="36">
        <f>SUM(K40:P40)</f>
        <v>0</v>
      </c>
      <c r="R40" s="27">
        <f>Q40+J40</f>
        <v>0</v>
      </c>
      <c r="S40" s="7"/>
    </row>
    <row r="41" spans="1:19" s="8" customFormat="1" ht="16.5" customHeight="1">
      <c r="A41" s="113"/>
      <c r="B41" s="53" t="s">
        <v>10</v>
      </c>
      <c r="C41" s="53" t="s">
        <v>2</v>
      </c>
      <c r="D41" s="19">
        <f>'B原料'!D41+'P原料'!D41</f>
        <v>0</v>
      </c>
      <c r="E41" s="14">
        <f>'B原料'!E41+'P原料'!E41</f>
        <v>0</v>
      </c>
      <c r="F41" s="14">
        <f>'B原料'!F41+'P原料'!F41</f>
        <v>0</v>
      </c>
      <c r="G41" s="14">
        <f>'B原料'!G41+'P原料'!G41</f>
        <v>0</v>
      </c>
      <c r="H41" s="14">
        <f>'B原料'!H41+'P原料'!H41</f>
        <v>0</v>
      </c>
      <c r="I41" s="23">
        <f>'B原料'!I41+'P原料'!I41</f>
        <v>0</v>
      </c>
      <c r="J41" s="31">
        <f>SUM(D41:I41)</f>
        <v>0</v>
      </c>
      <c r="K41" s="27">
        <f>'B原料'!K41+'P原料'!K41</f>
        <v>0</v>
      </c>
      <c r="L41" s="14">
        <f>'B原料'!L41+'P原料'!L41</f>
        <v>0</v>
      </c>
      <c r="M41" s="14">
        <f>'B原料'!M41+'P原料'!M41</f>
        <v>0</v>
      </c>
      <c r="N41" s="14">
        <f>'B原料'!N41+'P原料'!N41</f>
        <v>0</v>
      </c>
      <c r="O41" s="14">
        <f>'B原料'!O41+'P原料'!O41</f>
        <v>0</v>
      </c>
      <c r="P41" s="23">
        <f>'B原料'!P41+'P原料'!P41</f>
        <v>0</v>
      </c>
      <c r="Q41" s="31">
        <f>SUM(K41:P41)</f>
        <v>0</v>
      </c>
      <c r="R41" s="27">
        <f>Q41+J41</f>
        <v>0</v>
      </c>
      <c r="S41" s="7"/>
    </row>
    <row r="42" spans="1:19" s="8" customFormat="1" ht="16.5" customHeight="1" thickBot="1">
      <c r="A42" s="114"/>
      <c r="B42" s="54" t="s">
        <v>18</v>
      </c>
      <c r="C42" s="55" t="s">
        <v>3</v>
      </c>
      <c r="D42" s="44" t="str">
        <f>IF(OR(D40=0,D41=0)," ",D41/D40*1000)</f>
        <v> </v>
      </c>
      <c r="E42" s="15" t="str">
        <f aca="true" t="shared" si="12" ref="E42:R42">IF(OR(E40=0,E41=0)," ",(E41/E40)*1000)</f>
        <v> </v>
      </c>
      <c r="F42" s="15" t="str">
        <f t="shared" si="12"/>
        <v> </v>
      </c>
      <c r="G42" s="15" t="str">
        <f t="shared" si="12"/>
        <v> </v>
      </c>
      <c r="H42" s="15" t="str">
        <f t="shared" si="12"/>
        <v> </v>
      </c>
      <c r="I42" s="24" t="str">
        <f t="shared" si="12"/>
        <v> </v>
      </c>
      <c r="J42" s="32" t="str">
        <f t="shared" si="12"/>
        <v> </v>
      </c>
      <c r="K42" s="28" t="str">
        <f t="shared" si="12"/>
        <v> </v>
      </c>
      <c r="L42" s="15" t="str">
        <f t="shared" si="12"/>
        <v> </v>
      </c>
      <c r="M42" s="15" t="str">
        <f t="shared" si="12"/>
        <v> </v>
      </c>
      <c r="N42" s="15" t="str">
        <f t="shared" si="12"/>
        <v> </v>
      </c>
      <c r="O42" s="15" t="str">
        <f t="shared" si="12"/>
        <v> </v>
      </c>
      <c r="P42" s="24" t="str">
        <f t="shared" si="12"/>
        <v> </v>
      </c>
      <c r="Q42" s="32" t="str">
        <f t="shared" si="12"/>
        <v> </v>
      </c>
      <c r="R42" s="28" t="str">
        <f t="shared" si="12"/>
        <v> </v>
      </c>
      <c r="S42" s="7"/>
    </row>
    <row r="43" spans="1:19" s="8" customFormat="1" ht="16.5" customHeight="1">
      <c r="A43" s="113" t="s">
        <v>12</v>
      </c>
      <c r="B43" s="53" t="s">
        <v>9</v>
      </c>
      <c r="C43" s="53" t="s">
        <v>1</v>
      </c>
      <c r="D43" s="18">
        <f>'B原料'!D43+'P原料'!D43</f>
        <v>0</v>
      </c>
      <c r="E43" s="14">
        <f>'B原料'!E43+'P原料'!E43</f>
        <v>0</v>
      </c>
      <c r="F43" s="14">
        <f>'B原料'!F43+'P原料'!F43</f>
        <v>0</v>
      </c>
      <c r="G43" s="14">
        <f>'B原料'!G43+'P原料'!G43</f>
        <v>12000</v>
      </c>
      <c r="H43" s="14">
        <f>'B原料'!H43+'P原料'!H43</f>
        <v>12000</v>
      </c>
      <c r="I43" s="23">
        <f>'B原料'!I43+'P原料'!I43</f>
        <v>7500</v>
      </c>
      <c r="J43" s="36">
        <f>SUM(D43:I43)</f>
        <v>31500</v>
      </c>
      <c r="K43" s="27">
        <f>'B原料'!K43+'P原料'!K43</f>
        <v>0</v>
      </c>
      <c r="L43" s="14">
        <f>'B原料'!L43+'P原料'!L43</f>
        <v>0</v>
      </c>
      <c r="M43" s="14">
        <f>'B原料'!M43+'P原料'!M43</f>
        <v>0</v>
      </c>
      <c r="N43" s="14">
        <f>'B原料'!N43+'P原料'!N43</f>
        <v>0</v>
      </c>
      <c r="O43" s="14">
        <f>'B原料'!O43+'P原料'!O43</f>
        <v>0</v>
      </c>
      <c r="P43" s="23">
        <f>'B原料'!P43+'P原料'!P43</f>
        <v>0</v>
      </c>
      <c r="Q43" s="36">
        <f>SUM(K43:P43)</f>
        <v>0</v>
      </c>
      <c r="R43" s="27">
        <f>Q43+J43</f>
        <v>31500</v>
      </c>
      <c r="S43" s="7"/>
    </row>
    <row r="44" spans="1:18" ht="16.5" customHeight="1">
      <c r="A44" s="113"/>
      <c r="B44" s="53" t="s">
        <v>10</v>
      </c>
      <c r="C44" s="53" t="s">
        <v>2</v>
      </c>
      <c r="D44" s="19">
        <f>'B原料'!D44+'P原料'!D44</f>
        <v>0</v>
      </c>
      <c r="E44" s="14">
        <f>'B原料'!E44+'P原料'!E44</f>
        <v>0</v>
      </c>
      <c r="F44" s="14">
        <f>'B原料'!F44+'P原料'!F44</f>
        <v>0</v>
      </c>
      <c r="G44" s="14">
        <f>'B原料'!G44+'P原料'!G44</f>
        <v>674631</v>
      </c>
      <c r="H44" s="14">
        <f>'B原料'!H44+'P原料'!H44</f>
        <v>663854</v>
      </c>
      <c r="I44" s="23">
        <f>'B原料'!I44+'P原料'!I44</f>
        <v>496638</v>
      </c>
      <c r="J44" s="31">
        <f>SUM(D44:I44)</f>
        <v>1835123</v>
      </c>
      <c r="K44" s="27">
        <f>'B原料'!K44+'P原料'!K44</f>
        <v>0</v>
      </c>
      <c r="L44" s="14">
        <f>'B原料'!L44+'P原料'!L44</f>
        <v>0</v>
      </c>
      <c r="M44" s="14">
        <f>'B原料'!M44+'P原料'!M44</f>
        <v>0</v>
      </c>
      <c r="N44" s="14">
        <f>'B原料'!N44+'P原料'!N44</f>
        <v>0</v>
      </c>
      <c r="O44" s="14">
        <f>'B原料'!O44+'P原料'!O44</f>
        <v>0</v>
      </c>
      <c r="P44" s="23">
        <f>'B原料'!P44+'P原料'!P44</f>
        <v>0</v>
      </c>
      <c r="Q44" s="31">
        <f>SUM(K44:P44)</f>
        <v>0</v>
      </c>
      <c r="R44" s="27">
        <f>Q44+J44</f>
        <v>1835123</v>
      </c>
    </row>
    <row r="45" spans="1:18" ht="16.5" customHeight="1" thickBot="1">
      <c r="A45" s="114"/>
      <c r="B45" s="54" t="s">
        <v>18</v>
      </c>
      <c r="C45" s="55" t="s">
        <v>3</v>
      </c>
      <c r="D45" s="44" t="str">
        <f>IF(OR(D43=0,D44=0)," ",D44/D43*1000)</f>
        <v> </v>
      </c>
      <c r="E45" s="15" t="str">
        <f aca="true" t="shared" si="13" ref="E45:R45">IF(OR(E43=0,E44=0)," ",(E44/E43)*1000)</f>
        <v> </v>
      </c>
      <c r="F45" s="15" t="str">
        <f t="shared" si="13"/>
        <v> </v>
      </c>
      <c r="G45" s="15">
        <f t="shared" si="13"/>
        <v>56219.25</v>
      </c>
      <c r="H45" s="15">
        <f t="shared" si="13"/>
        <v>55321.16666666667</v>
      </c>
      <c r="I45" s="24">
        <f t="shared" si="13"/>
        <v>66218.40000000001</v>
      </c>
      <c r="J45" s="32">
        <f t="shared" si="13"/>
        <v>58257.87301587302</v>
      </c>
      <c r="K45" s="28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 t="str">
        <f t="shared" si="13"/>
        <v> </v>
      </c>
      <c r="O45" s="15" t="str">
        <f t="shared" si="13"/>
        <v> </v>
      </c>
      <c r="P45" s="24" t="str">
        <f t="shared" si="13"/>
        <v> </v>
      </c>
      <c r="Q45" s="32" t="str">
        <f t="shared" si="13"/>
        <v> </v>
      </c>
      <c r="R45" s="28">
        <f t="shared" si="13"/>
        <v>58257.87301587302</v>
      </c>
    </row>
    <row r="46" spans="1:18" ht="16.5" customHeight="1">
      <c r="A46" s="115" t="s">
        <v>4</v>
      </c>
      <c r="B46" s="53" t="s">
        <v>9</v>
      </c>
      <c r="C46" s="53" t="s">
        <v>1</v>
      </c>
      <c r="D46" s="18">
        <f>'B原料'!D46+'P原料'!D46</f>
        <v>68036</v>
      </c>
      <c r="E46" s="14">
        <f>'B原料'!E46+'P原料'!E46</f>
        <v>27847</v>
      </c>
      <c r="F46" s="14">
        <f>'B原料'!F46+'P原料'!F46</f>
        <v>69662</v>
      </c>
      <c r="G46" s="14">
        <f>'B原料'!G46+'P原料'!G46</f>
        <v>90865</v>
      </c>
      <c r="H46" s="14">
        <f>'B原料'!H46+'P原料'!H46</f>
        <v>57220</v>
      </c>
      <c r="I46" s="23">
        <f>'B原料'!I46+'P原料'!I46</f>
        <v>52934</v>
      </c>
      <c r="J46" s="36">
        <f>SUM(D46:I46)</f>
        <v>366564</v>
      </c>
      <c r="K46" s="27">
        <f>'B原料'!K46+'P原料'!K46</f>
        <v>30237</v>
      </c>
      <c r="L46" s="14">
        <f>'B原料'!L46+'P原料'!L46</f>
        <v>33882</v>
      </c>
      <c r="M46" s="14">
        <f>'B原料'!M46+'P原料'!M46</f>
        <v>6614</v>
      </c>
      <c r="N46" s="14">
        <f>'B原料'!N46+'P原料'!N46</f>
        <v>0</v>
      </c>
      <c r="O46" s="14">
        <f>'B原料'!O46+'P原料'!O46</f>
        <v>31392</v>
      </c>
      <c r="P46" s="23">
        <f>'B原料'!P46+'P原料'!P46</f>
        <v>74815</v>
      </c>
      <c r="Q46" s="36">
        <f>SUM(K46:P46)</f>
        <v>176940</v>
      </c>
      <c r="R46" s="27">
        <f>Q46+J46</f>
        <v>543504</v>
      </c>
    </row>
    <row r="47" spans="1:18" ht="16.5" customHeight="1">
      <c r="A47" s="116"/>
      <c r="B47" s="53" t="s">
        <v>10</v>
      </c>
      <c r="C47" s="53" t="s">
        <v>2</v>
      </c>
      <c r="D47" s="19">
        <f>'B原料'!D47+'P原料'!D47</f>
        <v>6224283</v>
      </c>
      <c r="E47" s="14">
        <f>'B原料'!E47+'P原料'!E47</f>
        <v>2307406</v>
      </c>
      <c r="F47" s="14">
        <f>'B原料'!F47+'P原料'!F47</f>
        <v>5411282</v>
      </c>
      <c r="G47" s="14">
        <f>'B原料'!G47+'P原料'!G47</f>
        <v>5604295</v>
      </c>
      <c r="H47" s="14">
        <f>'B原料'!H47+'P原料'!H47</f>
        <v>3738270</v>
      </c>
      <c r="I47" s="23">
        <f>'B原料'!I47+'P原料'!I47</f>
        <v>3809492</v>
      </c>
      <c r="J47" s="31">
        <f>SUM(D47:I47)</f>
        <v>27095028</v>
      </c>
      <c r="K47" s="27">
        <f>'B原料'!K47+'P原料'!K47</f>
        <v>2274397</v>
      </c>
      <c r="L47" s="14">
        <f>'B原料'!L47+'P原料'!L47</f>
        <v>2649290</v>
      </c>
      <c r="M47" s="14">
        <f>'B原料'!M47+'P原料'!M47</f>
        <v>500810</v>
      </c>
      <c r="N47" s="14">
        <f>'B原料'!N47+'P原料'!N47</f>
        <v>0</v>
      </c>
      <c r="O47" s="14">
        <f>'B原料'!O47+'P原料'!O47</f>
        <v>2916599</v>
      </c>
      <c r="P47" s="23">
        <f>'B原料'!P47+'P原料'!P47</f>
        <v>6893014</v>
      </c>
      <c r="Q47" s="31">
        <f>SUM(K47:P47)</f>
        <v>15234110</v>
      </c>
      <c r="R47" s="27">
        <f>Q47+J47</f>
        <v>42329138</v>
      </c>
    </row>
    <row r="48" spans="1:18" ht="16.5" customHeight="1" thickBot="1">
      <c r="A48" s="117"/>
      <c r="B48" s="54" t="s">
        <v>18</v>
      </c>
      <c r="C48" s="55" t="s">
        <v>3</v>
      </c>
      <c r="D48" s="44">
        <f>IF(OR(D46=0,D47=0)," ",D47/D46*1000)</f>
        <v>91485.14021988359</v>
      </c>
      <c r="E48" s="15">
        <f aca="true" t="shared" si="14" ref="E48:R48">IF(OR(E46=0,E47=0)," ",(E47/E46)*1000)</f>
        <v>82860.1285596294</v>
      </c>
      <c r="F48" s="15">
        <f t="shared" si="14"/>
        <v>77679.1076914243</v>
      </c>
      <c r="G48" s="15">
        <f t="shared" si="14"/>
        <v>61677.15842183459</v>
      </c>
      <c r="H48" s="15">
        <f t="shared" si="14"/>
        <v>65331.52743795876</v>
      </c>
      <c r="I48" s="24">
        <f t="shared" si="14"/>
        <v>71966.82661427438</v>
      </c>
      <c r="J48" s="32">
        <f t="shared" si="14"/>
        <v>73916.22745277769</v>
      </c>
      <c r="K48" s="28">
        <f t="shared" si="14"/>
        <v>75219.00320799022</v>
      </c>
      <c r="L48" s="15">
        <f t="shared" si="14"/>
        <v>78191.66519095686</v>
      </c>
      <c r="M48" s="15">
        <f t="shared" si="14"/>
        <v>75719.68551557303</v>
      </c>
      <c r="N48" s="15" t="str">
        <f t="shared" si="14"/>
        <v> </v>
      </c>
      <c r="O48" s="15">
        <f t="shared" si="14"/>
        <v>92908.98955147808</v>
      </c>
      <c r="P48" s="24">
        <f t="shared" si="14"/>
        <v>92134.1174898082</v>
      </c>
      <c r="Q48" s="32">
        <f t="shared" si="14"/>
        <v>86097.60370747147</v>
      </c>
      <c r="R48" s="28">
        <f t="shared" si="14"/>
        <v>77881.92543201154</v>
      </c>
    </row>
    <row r="49" spans="1:18" ht="15.75" thickBot="1">
      <c r="A49" s="119" t="s">
        <v>13</v>
      </c>
      <c r="B49" s="120"/>
      <c r="C49" s="121"/>
      <c r="D49" s="37">
        <f>'総合計'!D49</f>
        <v>82.38</v>
      </c>
      <c r="E49" s="38">
        <f>'総合計'!E49</f>
        <v>80.42</v>
      </c>
      <c r="F49" s="38">
        <f>'総合計'!F49</f>
        <v>79.27</v>
      </c>
      <c r="G49" s="38">
        <f>'総合計'!G49</f>
        <v>79.52</v>
      </c>
      <c r="H49" s="38">
        <f>'総合計'!H49</f>
        <v>78.49</v>
      </c>
      <c r="I49" s="39">
        <f>'総合計'!I49</f>
        <v>78.53</v>
      </c>
      <c r="J49" s="40">
        <f>'総合計'!J49</f>
        <v>79.76</v>
      </c>
      <c r="K49" s="41">
        <f>'総合計'!K49</f>
        <v>78.3</v>
      </c>
      <c r="L49" s="38">
        <f>'総合計'!L49</f>
        <v>79.84</v>
      </c>
      <c r="M49" s="38">
        <f>'総合計'!M49</f>
        <v>82.31</v>
      </c>
      <c r="N49" s="38">
        <f>'総合計'!N49</f>
        <v>87.08</v>
      </c>
      <c r="O49" s="38">
        <f>'総合計'!O49</f>
        <v>91.48</v>
      </c>
      <c r="P49" s="39">
        <f>'総合計'!P49</f>
        <v>94.08</v>
      </c>
      <c r="Q49" s="40">
        <f>'総合計'!Q49</f>
        <v>86.07</v>
      </c>
      <c r="R49" s="42">
        <f>'総合計'!R49</f>
        <v>82.88</v>
      </c>
    </row>
    <row r="50" spans="1:18" ht="16.5">
      <c r="A50" s="96" t="str">
        <f>'総合計'!A59</f>
        <v>※全て確定値。</v>
      </c>
      <c r="B50" s="3"/>
      <c r="C50" s="3"/>
      <c r="D50" s="3"/>
      <c r="E50" s="3"/>
      <c r="F50" s="3"/>
      <c r="G50" s="3"/>
      <c r="H50" s="3"/>
      <c r="I50" s="3"/>
      <c r="J50" s="4"/>
      <c r="K50" s="3"/>
      <c r="L50" s="3"/>
      <c r="M50" s="3"/>
      <c r="N50" s="3"/>
      <c r="O50" s="3"/>
      <c r="P50" s="3"/>
      <c r="Q50" s="3"/>
      <c r="R50" s="3"/>
    </row>
    <row r="51" spans="1:1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6"/>
    </row>
    <row r="52" spans="1:3" ht="12.75">
      <c r="A52" s="3"/>
      <c r="B52" s="3"/>
      <c r="C52" s="3"/>
    </row>
    <row r="59" ht="17.25" customHeight="1"/>
  </sheetData>
  <sheetProtection/>
  <mergeCells count="17"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  <mergeCell ref="A46:A48"/>
    <mergeCell ref="A49:C49"/>
    <mergeCell ref="A13:A15"/>
    <mergeCell ref="A16:A18"/>
    <mergeCell ref="A19:A21"/>
    <mergeCell ref="A22:A24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Gothic,標準"&amp;20-3-</oddFooter>
  </headerFooter>
  <colBreaks count="1" manualBreakCount="1">
    <brk id="18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60" zoomScaleNormal="60" zoomScaleSheetLayoutView="10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J49" sqref="J49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4.8515625" style="0" customWidth="1"/>
  </cols>
  <sheetData>
    <row r="1" spans="1:16" ht="27" customHeight="1">
      <c r="A1" s="46" t="s">
        <v>48</v>
      </c>
      <c r="B1" s="84" t="s">
        <v>40</v>
      </c>
      <c r="C1" s="47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8" ht="23.25" customHeight="1" thickBot="1">
      <c r="A2" s="57" t="s">
        <v>4</v>
      </c>
      <c r="B2" s="6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41711</v>
      </c>
    </row>
    <row r="3" spans="1:19" ht="24" customHeight="1" thickBot="1">
      <c r="A3" s="51"/>
      <c r="B3" s="52"/>
      <c r="C3" s="52"/>
      <c r="D3" s="63" t="s">
        <v>28</v>
      </c>
      <c r="E3" s="65" t="s">
        <v>29</v>
      </c>
      <c r="F3" s="65" t="s">
        <v>30</v>
      </c>
      <c r="G3" s="65" t="s">
        <v>31</v>
      </c>
      <c r="H3" s="65" t="s">
        <v>32</v>
      </c>
      <c r="I3" s="66" t="s">
        <v>33</v>
      </c>
      <c r="J3" s="67" t="s">
        <v>14</v>
      </c>
      <c r="K3" s="66" t="s">
        <v>34</v>
      </c>
      <c r="L3" s="65" t="s">
        <v>35</v>
      </c>
      <c r="M3" s="65" t="s">
        <v>36</v>
      </c>
      <c r="N3" s="65" t="s">
        <v>37</v>
      </c>
      <c r="O3" s="65" t="s">
        <v>38</v>
      </c>
      <c r="P3" s="66" t="s">
        <v>39</v>
      </c>
      <c r="Q3" s="69" t="s">
        <v>15</v>
      </c>
      <c r="R3" s="70" t="s">
        <v>16</v>
      </c>
      <c r="S3" s="2"/>
    </row>
    <row r="4" spans="1:19" s="8" customFormat="1" ht="16.5" customHeight="1">
      <c r="A4" s="112" t="s">
        <v>17</v>
      </c>
      <c r="B4" s="53" t="s">
        <v>9</v>
      </c>
      <c r="C4" s="53" t="s">
        <v>1</v>
      </c>
      <c r="D4" s="18">
        <f>'P一般'!D4+'P原料'!D4</f>
        <v>86659</v>
      </c>
      <c r="E4" s="14">
        <f>'P一般'!E4+'P原料'!E4</f>
        <v>184549</v>
      </c>
      <c r="F4" s="14">
        <f>'P一般'!F4+'P原料'!F4</f>
        <v>148739</v>
      </c>
      <c r="G4" s="14">
        <f>'P一般'!G4+'P原料'!G4</f>
        <v>57803</v>
      </c>
      <c r="H4" s="14">
        <f>'P一般'!H4+'P原料'!H4</f>
        <v>201625</v>
      </c>
      <c r="I4" s="23">
        <f>'P一般'!I4+'P原料'!I4</f>
        <v>97328</v>
      </c>
      <c r="J4" s="36">
        <f>SUM(D4:I4)</f>
        <v>776703</v>
      </c>
      <c r="K4" s="27">
        <f>'P一般'!K4+'P原料'!K4</f>
        <v>98452</v>
      </c>
      <c r="L4" s="14">
        <f>'P一般'!L4+'P原料'!L4</f>
        <v>176499</v>
      </c>
      <c r="M4" s="14">
        <f>'P一般'!M4+'P原料'!M4</f>
        <v>149657</v>
      </c>
      <c r="N4" s="14">
        <f>'P一般'!N4+'P原料'!N4</f>
        <v>144467</v>
      </c>
      <c r="O4" s="14">
        <f>'P一般'!O4+'P原料'!O4</f>
        <v>115155</v>
      </c>
      <c r="P4" s="23">
        <f>'P一般'!P4+'P原料'!P4</f>
        <v>133106</v>
      </c>
      <c r="Q4" s="36">
        <f>SUM(K4:P4)</f>
        <v>817336</v>
      </c>
      <c r="R4" s="27">
        <f>J4+Q4</f>
        <v>1594039</v>
      </c>
      <c r="S4" s="7"/>
    </row>
    <row r="5" spans="1:19" s="8" customFormat="1" ht="16.5" customHeight="1">
      <c r="A5" s="113"/>
      <c r="B5" s="53" t="s">
        <v>10</v>
      </c>
      <c r="C5" s="53" t="s">
        <v>2</v>
      </c>
      <c r="D5" s="19">
        <f>'P一般'!D5+'P原料'!D5</f>
        <v>8890612</v>
      </c>
      <c r="E5" s="14">
        <f>'P一般'!E5+'P原料'!E5</f>
        <v>15346787</v>
      </c>
      <c r="F5" s="14">
        <f>'P一般'!F5+'P原料'!F5</f>
        <v>8862372</v>
      </c>
      <c r="G5" s="14">
        <f>'P一般'!G5+'P原料'!G5</f>
        <v>3311876</v>
      </c>
      <c r="H5" s="14">
        <f>'P一般'!H5+'P原料'!H5</f>
        <v>12068599</v>
      </c>
      <c r="I5" s="23">
        <f>'P一般'!I5+'P原料'!I5</f>
        <v>7187355</v>
      </c>
      <c r="J5" s="31">
        <f>SUM(D5:I5)</f>
        <v>55667601</v>
      </c>
      <c r="K5" s="27">
        <f>'P一般'!K5+'P原料'!K5</f>
        <v>8280266</v>
      </c>
      <c r="L5" s="14">
        <f>'P一般'!L5+'P原料'!L5</f>
        <v>15357827</v>
      </c>
      <c r="M5" s="14">
        <f>'P一般'!M5+'P原料'!M5</f>
        <v>13373286</v>
      </c>
      <c r="N5" s="14">
        <f>'P一般'!N5+'P原料'!N5</f>
        <v>13025175</v>
      </c>
      <c r="O5" s="14">
        <f>'P一般'!O5+'P原料'!O5</f>
        <v>10568441</v>
      </c>
      <c r="P5" s="23">
        <f>'P一般'!P5+'P原料'!P5</f>
        <v>12147482</v>
      </c>
      <c r="Q5" s="31">
        <f>SUM(K5:P5)</f>
        <v>72752477</v>
      </c>
      <c r="R5" s="27">
        <f>J5+Q5</f>
        <v>128420078</v>
      </c>
      <c r="S5" s="7"/>
    </row>
    <row r="6" spans="1:19" s="8" customFormat="1" ht="16.5" customHeight="1" thickBot="1">
      <c r="A6" s="114"/>
      <c r="B6" s="54" t="s">
        <v>18</v>
      </c>
      <c r="C6" s="55" t="s">
        <v>3</v>
      </c>
      <c r="D6" s="20">
        <f>IF(OR(D4=0,D5=0)," ",(D5/D4)*1000)</f>
        <v>102593.06015532144</v>
      </c>
      <c r="E6" s="15">
        <f aca="true" t="shared" si="0" ref="E6:R6">IF(OR(E4=0,E5=0)," ",(E5/E4)*1000)</f>
        <v>83158.33193352443</v>
      </c>
      <c r="F6" s="15">
        <f t="shared" si="0"/>
        <v>59583.377594309495</v>
      </c>
      <c r="G6" s="15">
        <f t="shared" si="0"/>
        <v>57295.91889694306</v>
      </c>
      <c r="H6" s="15">
        <f t="shared" si="0"/>
        <v>59856.659640421574</v>
      </c>
      <c r="I6" s="24">
        <f t="shared" si="0"/>
        <v>73846.73475258918</v>
      </c>
      <c r="J6" s="32">
        <f t="shared" si="0"/>
        <v>71671.66986608782</v>
      </c>
      <c r="K6" s="28">
        <f t="shared" si="0"/>
        <v>84104.59919554707</v>
      </c>
      <c r="L6" s="15">
        <f t="shared" si="0"/>
        <v>87013.67713131518</v>
      </c>
      <c r="M6" s="15">
        <f t="shared" si="0"/>
        <v>89359.57556278691</v>
      </c>
      <c r="N6" s="15">
        <f t="shared" si="0"/>
        <v>90160.20959803968</v>
      </c>
      <c r="O6" s="15">
        <f t="shared" si="0"/>
        <v>91775.7891537493</v>
      </c>
      <c r="P6" s="24">
        <f t="shared" si="0"/>
        <v>91261.71622616562</v>
      </c>
      <c r="Q6" s="32">
        <f t="shared" si="0"/>
        <v>89011.71244139498</v>
      </c>
      <c r="R6" s="28">
        <f t="shared" si="0"/>
        <v>80562.695141085</v>
      </c>
      <c r="S6" s="12">
        <f>IF(S4=0,"",(S5/S4)*1000)</f>
      </c>
    </row>
    <row r="7" spans="1:19" s="8" customFormat="1" ht="16.5" customHeight="1">
      <c r="A7" s="112" t="s">
        <v>20</v>
      </c>
      <c r="B7" s="53" t="s">
        <v>9</v>
      </c>
      <c r="C7" s="53" t="s">
        <v>1</v>
      </c>
      <c r="D7" s="18">
        <f>'P一般'!D7+'P原料'!D7</f>
        <v>0</v>
      </c>
      <c r="E7" s="14">
        <f>'P一般'!E7+'P原料'!E7</f>
        <v>0</v>
      </c>
      <c r="F7" s="14">
        <f>'P一般'!F7+'P原料'!F7</f>
        <v>0</v>
      </c>
      <c r="G7" s="14">
        <f>'P一般'!G7+'P原料'!G7</f>
        <v>0</v>
      </c>
      <c r="H7" s="14">
        <f>'P一般'!H7+'P原料'!H7</f>
        <v>0</v>
      </c>
      <c r="I7" s="23">
        <f>'P一般'!I7+'P原料'!I7</f>
        <v>0</v>
      </c>
      <c r="J7" s="36">
        <f>SUM(D7:I7)</f>
        <v>0</v>
      </c>
      <c r="K7" s="27">
        <f>'P一般'!K7+'P原料'!K7</f>
        <v>0</v>
      </c>
      <c r="L7" s="14">
        <f>'P一般'!L7+'P原料'!L7</f>
        <v>0</v>
      </c>
      <c r="M7" s="14">
        <f>'P一般'!M7+'P原料'!M7</f>
        <v>0</v>
      </c>
      <c r="N7" s="14">
        <f>'P一般'!N7+'P原料'!N7</f>
        <v>0</v>
      </c>
      <c r="O7" s="14">
        <f>'P一般'!O7+'P原料'!O7</f>
        <v>0</v>
      </c>
      <c r="P7" s="23">
        <f>'P一般'!P7+'P原料'!P7</f>
        <v>0</v>
      </c>
      <c r="Q7" s="36">
        <f>SUM(K7:P7)</f>
        <v>0</v>
      </c>
      <c r="R7" s="27">
        <f>J7+Q7</f>
        <v>0</v>
      </c>
      <c r="S7" s="7"/>
    </row>
    <row r="8" spans="1:19" s="8" customFormat="1" ht="16.5" customHeight="1">
      <c r="A8" s="113"/>
      <c r="B8" s="53" t="s">
        <v>10</v>
      </c>
      <c r="C8" s="53" t="s">
        <v>2</v>
      </c>
      <c r="D8" s="19">
        <f>'P一般'!D8+'P原料'!D8</f>
        <v>0</v>
      </c>
      <c r="E8" s="14">
        <f>'P一般'!E8+'P原料'!E8</f>
        <v>0</v>
      </c>
      <c r="F8" s="14">
        <f>'P一般'!F8+'P原料'!F8</f>
        <v>0</v>
      </c>
      <c r="G8" s="14">
        <f>'P一般'!G8+'P原料'!G8</f>
        <v>0</v>
      </c>
      <c r="H8" s="14">
        <f>'P一般'!H8+'P原料'!H8</f>
        <v>0</v>
      </c>
      <c r="I8" s="23">
        <f>'P一般'!I8+'P原料'!I8</f>
        <v>0</v>
      </c>
      <c r="J8" s="31">
        <f>SUM(D8:I8)</f>
        <v>0</v>
      </c>
      <c r="K8" s="27">
        <f>'P一般'!K8+'P原料'!K8</f>
        <v>0</v>
      </c>
      <c r="L8" s="14">
        <f>'P一般'!L8+'P原料'!L8</f>
        <v>0</v>
      </c>
      <c r="M8" s="14">
        <f>'P一般'!M8+'P原料'!M8</f>
        <v>0</v>
      </c>
      <c r="N8" s="14">
        <f>'P一般'!N8+'P原料'!N8</f>
        <v>0</v>
      </c>
      <c r="O8" s="14">
        <f>'P一般'!O8+'P原料'!O8</f>
        <v>0</v>
      </c>
      <c r="P8" s="23">
        <f>'P一般'!P8+'P原料'!P8</f>
        <v>0</v>
      </c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4"/>
      <c r="B9" s="54" t="s">
        <v>18</v>
      </c>
      <c r="C9" s="55" t="s">
        <v>3</v>
      </c>
      <c r="D9" s="20" t="str">
        <f aca="true" t="shared" si="1" ref="D9:R9">IF(OR(D7=0,D8=0)," ",(D8/D7)*1000)</f>
        <v> </v>
      </c>
      <c r="E9" s="15" t="str">
        <f t="shared" si="1"/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7"/>
    </row>
    <row r="10" spans="1:19" s="8" customFormat="1" ht="16.5" customHeight="1">
      <c r="A10" s="112" t="s">
        <v>19</v>
      </c>
      <c r="B10" s="53" t="s">
        <v>9</v>
      </c>
      <c r="C10" s="53" t="s">
        <v>1</v>
      </c>
      <c r="D10" s="18">
        <f>'P一般'!D10+'P原料'!D10</f>
        <v>128347</v>
      </c>
      <c r="E10" s="14">
        <f>'P一般'!E10+'P原料'!E10</f>
        <v>63330</v>
      </c>
      <c r="F10" s="14">
        <f>'P一般'!F10+'P原料'!F10</f>
        <v>177971</v>
      </c>
      <c r="G10" s="14">
        <f>'P一般'!G10+'P原料'!G10</f>
        <v>83940</v>
      </c>
      <c r="H10" s="14">
        <f>'P一般'!H10+'P原料'!H10</f>
        <v>166122</v>
      </c>
      <c r="I10" s="23">
        <f>'P一般'!I10+'P原料'!I10</f>
        <v>160617</v>
      </c>
      <c r="J10" s="36">
        <f>SUM(D10:I10)</f>
        <v>780327</v>
      </c>
      <c r="K10" s="27">
        <f>'P一般'!K10+'P原料'!K10</f>
        <v>65817</v>
      </c>
      <c r="L10" s="14">
        <f>'P一般'!L10+'P原料'!L10</f>
        <v>93760</v>
      </c>
      <c r="M10" s="14">
        <f>'P一般'!M10+'P原料'!M10</f>
        <v>108951</v>
      </c>
      <c r="N10" s="14">
        <f>'P一般'!N10+'P原料'!N10</f>
        <v>178875</v>
      </c>
      <c r="O10" s="14">
        <f>'P一般'!O10+'P原料'!O10</f>
        <v>104573</v>
      </c>
      <c r="P10" s="23">
        <f>'P一般'!P10+'P原料'!P10</f>
        <v>120586</v>
      </c>
      <c r="Q10" s="36">
        <f>SUM(K10:P10)</f>
        <v>672562</v>
      </c>
      <c r="R10" s="27">
        <f>J10+Q10</f>
        <v>1452889</v>
      </c>
      <c r="S10" s="7"/>
    </row>
    <row r="11" spans="1:19" s="8" customFormat="1" ht="16.5" customHeight="1">
      <c r="A11" s="113"/>
      <c r="B11" s="53" t="s">
        <v>10</v>
      </c>
      <c r="C11" s="53" t="s">
        <v>2</v>
      </c>
      <c r="D11" s="19">
        <f>'P一般'!D11+'P原料'!D11</f>
        <v>12881190</v>
      </c>
      <c r="E11" s="14">
        <f>'P一般'!E11+'P原料'!E11</f>
        <v>4931874</v>
      </c>
      <c r="F11" s="14">
        <f>'P一般'!F11+'P原料'!F11</f>
        <v>10994908</v>
      </c>
      <c r="G11" s="14">
        <f>'P一般'!G11+'P原料'!G11</f>
        <v>4745806</v>
      </c>
      <c r="H11" s="14">
        <f>'P一般'!H11+'P原料'!H11</f>
        <v>10032030</v>
      </c>
      <c r="I11" s="23">
        <f>'P一般'!I11+'P原料'!I11</f>
        <v>11210895</v>
      </c>
      <c r="J11" s="31">
        <f>SUM(D11:I11)</f>
        <v>54796703</v>
      </c>
      <c r="K11" s="27">
        <f>'P一般'!K11+'P原料'!K11</f>
        <v>5297785</v>
      </c>
      <c r="L11" s="14">
        <f>'P一般'!L11+'P原料'!L11</f>
        <v>8189972</v>
      </c>
      <c r="M11" s="14">
        <f>'P一般'!M11+'P原料'!M11</f>
        <v>9875016</v>
      </c>
      <c r="N11" s="14">
        <f>'P一般'!N11+'P原料'!N11</f>
        <v>16576635</v>
      </c>
      <c r="O11" s="14">
        <f>'P一般'!O11+'P原料'!O11</f>
        <v>9336261</v>
      </c>
      <c r="P11" s="23">
        <f>'P一般'!P11+'P原料'!P11</f>
        <v>10823843</v>
      </c>
      <c r="Q11" s="31">
        <f>SUM(K11:P11)</f>
        <v>60099512</v>
      </c>
      <c r="R11" s="27">
        <f>J11+Q11</f>
        <v>114896215</v>
      </c>
      <c r="S11" s="7"/>
    </row>
    <row r="12" spans="1:19" s="8" customFormat="1" ht="16.5" customHeight="1" thickBot="1">
      <c r="A12" s="114"/>
      <c r="B12" s="54" t="s">
        <v>18</v>
      </c>
      <c r="C12" s="55" t="s">
        <v>3</v>
      </c>
      <c r="D12" s="20">
        <f aca="true" t="shared" si="2" ref="D12:R12">IF(OR(D10=0,D11=0)," ",(D11/D10)*1000)</f>
        <v>100362.22116605764</v>
      </c>
      <c r="E12" s="15">
        <f t="shared" si="2"/>
        <v>77875.79346281383</v>
      </c>
      <c r="F12" s="15">
        <f t="shared" si="2"/>
        <v>61779.211219805475</v>
      </c>
      <c r="G12" s="15">
        <f t="shared" si="2"/>
        <v>56538.0748153443</v>
      </c>
      <c r="H12" s="15">
        <f t="shared" si="2"/>
        <v>60389.532993823814</v>
      </c>
      <c r="I12" s="24">
        <f t="shared" si="2"/>
        <v>69798.9316199406</v>
      </c>
      <c r="J12" s="32">
        <f t="shared" si="2"/>
        <v>70222.74379843322</v>
      </c>
      <c r="K12" s="28">
        <f t="shared" si="2"/>
        <v>80492.65387361927</v>
      </c>
      <c r="L12" s="15">
        <f t="shared" si="2"/>
        <v>87350.38395904437</v>
      </c>
      <c r="M12" s="15">
        <f t="shared" si="2"/>
        <v>90637.22223751963</v>
      </c>
      <c r="N12" s="15">
        <f t="shared" si="2"/>
        <v>92671.61425576519</v>
      </c>
      <c r="O12" s="15">
        <f t="shared" si="2"/>
        <v>89279.8427892477</v>
      </c>
      <c r="P12" s="24">
        <f t="shared" si="2"/>
        <v>89760.3618993913</v>
      </c>
      <c r="Q12" s="32">
        <f t="shared" si="2"/>
        <v>89359.065781296</v>
      </c>
      <c r="R12" s="28">
        <f t="shared" si="2"/>
        <v>79081.20647895332</v>
      </c>
      <c r="S12" s="12">
        <f>IF(S10=0,"",(S11/S10)*1000)</f>
      </c>
    </row>
    <row r="13" spans="1:19" s="8" customFormat="1" ht="16.5" customHeight="1">
      <c r="A13" s="112" t="s">
        <v>42</v>
      </c>
      <c r="B13" s="53" t="s">
        <v>9</v>
      </c>
      <c r="C13" s="53" t="s">
        <v>1</v>
      </c>
      <c r="D13" s="18">
        <f>'P一般'!D13+'P原料'!D13</f>
        <v>245210</v>
      </c>
      <c r="E13" s="14">
        <f>'P一般'!E13+'P原料'!E13</f>
        <v>303851</v>
      </c>
      <c r="F13" s="14">
        <f>'P一般'!F13+'P原料'!F13</f>
        <v>160817</v>
      </c>
      <c r="G13" s="14">
        <f>'P一般'!G13+'P原料'!G13</f>
        <v>274184</v>
      </c>
      <c r="H13" s="14">
        <f>'P一般'!H13+'P原料'!H13</f>
        <v>168065</v>
      </c>
      <c r="I13" s="23">
        <f>'P一般'!I13+'P原料'!I13</f>
        <v>363749</v>
      </c>
      <c r="J13" s="36">
        <f>SUM(D13:I13)</f>
        <v>1515876</v>
      </c>
      <c r="K13" s="27">
        <f>'P一般'!K13+'P原料'!K13</f>
        <v>199432</v>
      </c>
      <c r="L13" s="14">
        <f>'P一般'!L13+'P原料'!L13</f>
        <v>299391</v>
      </c>
      <c r="M13" s="14">
        <f>'P一般'!M13+'P原料'!M13</f>
        <v>308460</v>
      </c>
      <c r="N13" s="14">
        <f>'P一般'!N13+'P原料'!N13</f>
        <v>340001</v>
      </c>
      <c r="O13" s="14">
        <f>'P一般'!O13+'P原料'!O13</f>
        <v>325354</v>
      </c>
      <c r="P13" s="23">
        <f>'P一般'!P13+'P原料'!P13</f>
        <v>296235</v>
      </c>
      <c r="Q13" s="36">
        <f>SUM(K13:P13)</f>
        <v>1768873</v>
      </c>
      <c r="R13" s="27">
        <f>J13+Q13</f>
        <v>3284749</v>
      </c>
      <c r="S13" s="7"/>
    </row>
    <row r="14" spans="1:19" s="8" customFormat="1" ht="16.5" customHeight="1">
      <c r="A14" s="113"/>
      <c r="B14" s="53" t="s">
        <v>10</v>
      </c>
      <c r="C14" s="53" t="s">
        <v>2</v>
      </c>
      <c r="D14" s="19">
        <f>'P一般'!D14+'P原料'!D14</f>
        <v>23226341</v>
      </c>
      <c r="E14" s="14">
        <f>'P一般'!E14+'P原料'!E14</f>
        <v>22484063</v>
      </c>
      <c r="F14" s="14">
        <f>'P一般'!F14+'P原料'!F14</f>
        <v>10218214</v>
      </c>
      <c r="G14" s="14">
        <f>'P一般'!G14+'P原料'!G14</f>
        <v>15226919</v>
      </c>
      <c r="H14" s="14">
        <f>'P一般'!H14+'P原料'!H14</f>
        <v>9314595</v>
      </c>
      <c r="I14" s="23">
        <f>'P一般'!I14+'P原料'!I14</f>
        <v>26236598</v>
      </c>
      <c r="J14" s="31">
        <f>SUM(D14:I14)</f>
        <v>106706730</v>
      </c>
      <c r="K14" s="27">
        <f>'P一般'!K14+'P原料'!K14</f>
        <v>16468854</v>
      </c>
      <c r="L14" s="14">
        <f>'P一般'!L14+'P原料'!L14</f>
        <v>25685528</v>
      </c>
      <c r="M14" s="14">
        <f>'P一般'!M14+'P原料'!M14</f>
        <v>27574938</v>
      </c>
      <c r="N14" s="14">
        <f>'P一般'!N14+'P原料'!N14</f>
        <v>30395639</v>
      </c>
      <c r="O14" s="14">
        <f>'P一般'!O14+'P原料'!O14</f>
        <v>29428038</v>
      </c>
      <c r="P14" s="23">
        <f>'P一般'!P14+'P原料'!P14</f>
        <v>26236342</v>
      </c>
      <c r="Q14" s="31">
        <f>SUM(K14:P14)</f>
        <v>155789339</v>
      </c>
      <c r="R14" s="27">
        <f>J14+Q14</f>
        <v>262496069</v>
      </c>
      <c r="S14" s="7"/>
    </row>
    <row r="15" spans="1:19" s="8" customFormat="1" ht="16.5" customHeight="1" thickBot="1">
      <c r="A15" s="114"/>
      <c r="B15" s="54" t="s">
        <v>18</v>
      </c>
      <c r="C15" s="55" t="s">
        <v>3</v>
      </c>
      <c r="D15" s="20">
        <f aca="true" t="shared" si="3" ref="D15:R15">IF(OR(D13=0,D14=0)," ",(D14/D13)*1000)</f>
        <v>94720.20309122793</v>
      </c>
      <c r="E15" s="15">
        <f t="shared" si="3"/>
        <v>73997.00181997097</v>
      </c>
      <c r="F15" s="15">
        <f t="shared" si="3"/>
        <v>63539.38949240441</v>
      </c>
      <c r="G15" s="15">
        <f t="shared" si="3"/>
        <v>55535.403232865516</v>
      </c>
      <c r="H15" s="15">
        <f t="shared" si="3"/>
        <v>55422.57459911344</v>
      </c>
      <c r="I15" s="24">
        <f t="shared" si="3"/>
        <v>72128.30275822064</v>
      </c>
      <c r="J15" s="32">
        <f t="shared" si="3"/>
        <v>70392.78278698259</v>
      </c>
      <c r="K15" s="28">
        <f t="shared" si="3"/>
        <v>82578.79377431907</v>
      </c>
      <c r="L15" s="15">
        <f t="shared" si="3"/>
        <v>85792.58561546607</v>
      </c>
      <c r="M15" s="15">
        <f t="shared" si="3"/>
        <v>89395.50671075666</v>
      </c>
      <c r="N15" s="15">
        <f t="shared" si="3"/>
        <v>89398.67529801383</v>
      </c>
      <c r="O15" s="15">
        <f t="shared" si="3"/>
        <v>90449.28908204602</v>
      </c>
      <c r="P15" s="24">
        <f t="shared" si="3"/>
        <v>88565.97633635458</v>
      </c>
      <c r="Q15" s="32">
        <f t="shared" si="3"/>
        <v>88072.65360486592</v>
      </c>
      <c r="R15" s="28">
        <f t="shared" si="3"/>
        <v>79913.58517804557</v>
      </c>
      <c r="S15" s="10"/>
    </row>
    <row r="16" spans="1:19" s="8" customFormat="1" ht="16.5" customHeight="1">
      <c r="A16" s="112" t="s">
        <v>25</v>
      </c>
      <c r="B16" s="53" t="s">
        <v>9</v>
      </c>
      <c r="C16" s="53" t="s">
        <v>1</v>
      </c>
      <c r="D16" s="18">
        <f>'P一般'!D16+'P原料'!D16</f>
        <v>244778</v>
      </c>
      <c r="E16" s="14">
        <f>'P一般'!E16+'P原料'!E16</f>
        <v>174702</v>
      </c>
      <c r="F16" s="14">
        <f>'P一般'!F16+'P原料'!F16</f>
        <v>146703</v>
      </c>
      <c r="G16" s="14">
        <f>'P一般'!G16+'P原料'!G16</f>
        <v>188220</v>
      </c>
      <c r="H16" s="14">
        <f>'P一般'!H16+'P原料'!H16</f>
        <v>282429</v>
      </c>
      <c r="I16" s="23">
        <f>'P一般'!I16+'P原料'!I16</f>
        <v>201450</v>
      </c>
      <c r="J16" s="36">
        <f>SUM(D16:I16)</f>
        <v>1238282</v>
      </c>
      <c r="K16" s="27">
        <f>'P一般'!K16+'P原料'!K16</f>
        <v>129127</v>
      </c>
      <c r="L16" s="14">
        <f>'P一般'!L16+'P原料'!L16</f>
        <v>119886</v>
      </c>
      <c r="M16" s="14">
        <f>'P一般'!M16+'P原料'!M16</f>
        <v>252200</v>
      </c>
      <c r="N16" s="14">
        <f>'P一般'!N16+'P原料'!N16</f>
        <v>229056</v>
      </c>
      <c r="O16" s="14">
        <f>'P一般'!O16+'P原料'!O16</f>
        <v>192692</v>
      </c>
      <c r="P16" s="23">
        <f>'P一般'!P16+'P原料'!P16</f>
        <v>207355</v>
      </c>
      <c r="Q16" s="36">
        <f>SUM(K16:P16)</f>
        <v>1130316</v>
      </c>
      <c r="R16" s="27">
        <f>J16+Q16</f>
        <v>2368598</v>
      </c>
      <c r="S16" s="7"/>
    </row>
    <row r="17" spans="1:19" s="8" customFormat="1" ht="16.5" customHeight="1">
      <c r="A17" s="113"/>
      <c r="B17" s="53" t="s">
        <v>10</v>
      </c>
      <c r="C17" s="53" t="s">
        <v>2</v>
      </c>
      <c r="D17" s="19">
        <f>'P一般'!D17+'P原料'!D17</f>
        <v>24735857</v>
      </c>
      <c r="E17" s="14">
        <f>'P一般'!E17+'P原料'!E17</f>
        <v>13357949</v>
      </c>
      <c r="F17" s="14">
        <f>'P一般'!F17+'P原料'!F17</f>
        <v>10025153</v>
      </c>
      <c r="G17" s="14">
        <f>'P一般'!G17+'P原料'!G17</f>
        <v>10060905</v>
      </c>
      <c r="H17" s="14">
        <f>'P一般'!H17+'P原料'!H17</f>
        <v>16439256</v>
      </c>
      <c r="I17" s="23">
        <f>'P一般'!I17+'P原料'!I17</f>
        <v>14991193</v>
      </c>
      <c r="J17" s="31">
        <f>SUM(D17:I17)</f>
        <v>89610313</v>
      </c>
      <c r="K17" s="27">
        <f>'P一般'!K17+'P原料'!K17</f>
        <v>10874456</v>
      </c>
      <c r="L17" s="14">
        <f>'P一般'!L17+'P原料'!L17</f>
        <v>10448481</v>
      </c>
      <c r="M17" s="14">
        <f>'P一般'!M17+'P原料'!M17</f>
        <v>22169553</v>
      </c>
      <c r="N17" s="14">
        <f>'P一般'!N17+'P原料'!N17</f>
        <v>20637300</v>
      </c>
      <c r="O17" s="14">
        <f>'P一般'!O17+'P原料'!O17</f>
        <v>17173406</v>
      </c>
      <c r="P17" s="23">
        <f>'P一般'!P17+'P原料'!P17</f>
        <v>18717458</v>
      </c>
      <c r="Q17" s="31">
        <f>SUM(K17:P17)</f>
        <v>100020654</v>
      </c>
      <c r="R17" s="27">
        <f>J17+Q17</f>
        <v>189630967</v>
      </c>
      <c r="S17" s="7"/>
    </row>
    <row r="18" spans="1:19" s="8" customFormat="1" ht="16.5" customHeight="1" thickBot="1">
      <c r="A18" s="114"/>
      <c r="B18" s="54" t="s">
        <v>18</v>
      </c>
      <c r="C18" s="55" t="s">
        <v>3</v>
      </c>
      <c r="D18" s="20">
        <f aca="true" t="shared" si="4" ref="D18:R18">IF(OR(D16=0,D17=0)," ",(D17/D16)*1000)</f>
        <v>101054.24915637843</v>
      </c>
      <c r="E18" s="15">
        <f t="shared" si="4"/>
        <v>76461.33988162699</v>
      </c>
      <c r="F18" s="15">
        <f t="shared" si="4"/>
        <v>68336.38712228107</v>
      </c>
      <c r="G18" s="15">
        <f t="shared" si="4"/>
        <v>53452.90086069493</v>
      </c>
      <c r="H18" s="15">
        <f t="shared" si="4"/>
        <v>58206.68557407348</v>
      </c>
      <c r="I18" s="24">
        <f t="shared" si="4"/>
        <v>74416.4457681807</v>
      </c>
      <c r="J18" s="32">
        <f t="shared" si="4"/>
        <v>72366.64427004512</v>
      </c>
      <c r="K18" s="28">
        <f t="shared" si="4"/>
        <v>84215.19899014149</v>
      </c>
      <c r="L18" s="15">
        <f t="shared" si="4"/>
        <v>87153.4707972574</v>
      </c>
      <c r="M18" s="15">
        <f t="shared" si="4"/>
        <v>87904.65107057891</v>
      </c>
      <c r="N18" s="15">
        <f t="shared" si="4"/>
        <v>90097.18147527242</v>
      </c>
      <c r="O18" s="15">
        <f t="shared" si="4"/>
        <v>89123.60658460134</v>
      </c>
      <c r="P18" s="24">
        <f t="shared" si="4"/>
        <v>90267.69549805888</v>
      </c>
      <c r="Q18" s="32">
        <f t="shared" si="4"/>
        <v>88489.10747083118</v>
      </c>
      <c r="R18" s="28">
        <f t="shared" si="4"/>
        <v>80060.42688544025</v>
      </c>
      <c r="S18" s="10"/>
    </row>
    <row r="19" spans="1:19" s="8" customFormat="1" ht="16.5" customHeight="1">
      <c r="A19" s="112" t="s">
        <v>21</v>
      </c>
      <c r="B19" s="53" t="s">
        <v>9</v>
      </c>
      <c r="C19" s="53" t="s">
        <v>1</v>
      </c>
      <c r="D19" s="18">
        <f>'P一般'!D19+'P原料'!D19</f>
        <v>69562</v>
      </c>
      <c r="E19" s="14">
        <f>'P一般'!E19+'P原料'!E19</f>
        <v>105739</v>
      </c>
      <c r="F19" s="14">
        <f>'P一般'!F19+'P原料'!F19</f>
        <v>22563</v>
      </c>
      <c r="G19" s="14">
        <f>'P一般'!G19+'P原料'!G19</f>
        <v>42271</v>
      </c>
      <c r="H19" s="14">
        <f>'P一般'!H19+'P原料'!H19</f>
        <v>89637</v>
      </c>
      <c r="I19" s="23">
        <f>'P一般'!I19+'P原料'!I19</f>
        <v>60787</v>
      </c>
      <c r="J19" s="36">
        <f>SUM(D19:I19)</f>
        <v>390559</v>
      </c>
      <c r="K19" s="27">
        <f>'P一般'!K19+'P原料'!K19</f>
        <v>34209</v>
      </c>
      <c r="L19" s="14">
        <f>'P一般'!L19+'P原料'!L19</f>
        <v>22409</v>
      </c>
      <c r="M19" s="14">
        <f>'P一般'!M19+'P原料'!M19</f>
        <v>47225</v>
      </c>
      <c r="N19" s="14">
        <f>'P一般'!N19+'P原料'!N19</f>
        <v>77587</v>
      </c>
      <c r="O19" s="14">
        <f>'P一般'!O19+'P原料'!O19</f>
        <v>78773</v>
      </c>
      <c r="P19" s="23">
        <f>'P一般'!P19+'P原料'!P19</f>
        <v>40538</v>
      </c>
      <c r="Q19" s="36">
        <f>SUM(K19:P19)</f>
        <v>300741</v>
      </c>
      <c r="R19" s="27">
        <f>J19+Q19</f>
        <v>691300</v>
      </c>
      <c r="S19" s="7"/>
    </row>
    <row r="20" spans="1:19" s="8" customFormat="1" ht="16.5" customHeight="1">
      <c r="A20" s="113"/>
      <c r="B20" s="53" t="s">
        <v>10</v>
      </c>
      <c r="C20" s="53" t="s">
        <v>2</v>
      </c>
      <c r="D20" s="19">
        <f>'P一般'!D20+'P原料'!D20</f>
        <v>6235672</v>
      </c>
      <c r="E20" s="14">
        <f>'P一般'!E20+'P原料'!E20</f>
        <v>7895559</v>
      </c>
      <c r="F20" s="14">
        <f>'P一般'!F20+'P原料'!F20</f>
        <v>1239750</v>
      </c>
      <c r="G20" s="14">
        <f>'P一般'!G20+'P原料'!G20</f>
        <v>2245898</v>
      </c>
      <c r="H20" s="14">
        <f>'P一般'!H20+'P原料'!H20</f>
        <v>4927720</v>
      </c>
      <c r="I20" s="23">
        <f>'P一般'!I20+'P原料'!I20</f>
        <v>4743982</v>
      </c>
      <c r="J20" s="31">
        <f>SUM(D20:I20)</f>
        <v>27288581</v>
      </c>
      <c r="K20" s="27">
        <f>'P一般'!K20+'P原料'!K20</f>
        <v>2853998</v>
      </c>
      <c r="L20" s="14">
        <f>'P一般'!L20+'P原料'!L20</f>
        <v>1926693</v>
      </c>
      <c r="M20" s="14">
        <f>'P一般'!M20+'P原料'!M20</f>
        <v>4058296</v>
      </c>
      <c r="N20" s="14">
        <f>'P一般'!N20+'P原料'!N20</f>
        <v>6942332</v>
      </c>
      <c r="O20" s="14">
        <f>'P一般'!O20+'P原料'!O20</f>
        <v>6997745</v>
      </c>
      <c r="P20" s="23">
        <f>'P一般'!P20+'P原料'!P20</f>
        <v>3560219</v>
      </c>
      <c r="Q20" s="31">
        <f>SUM(K20:P20)</f>
        <v>26339283</v>
      </c>
      <c r="R20" s="27">
        <f>J20+Q20</f>
        <v>53627864</v>
      </c>
      <c r="S20" s="7"/>
    </row>
    <row r="21" spans="1:19" s="8" customFormat="1" ht="16.5" customHeight="1" thickBot="1">
      <c r="A21" s="114"/>
      <c r="B21" s="54" t="s">
        <v>18</v>
      </c>
      <c r="C21" s="55" t="s">
        <v>3</v>
      </c>
      <c r="D21" s="20">
        <f aca="true" t="shared" si="5" ref="D21:R21">IF(OR(D19=0,D20=0)," ",(D20/D19)*1000)</f>
        <v>89641.93093930594</v>
      </c>
      <c r="E21" s="15">
        <f t="shared" si="5"/>
        <v>74670.26357351593</v>
      </c>
      <c r="F21" s="15">
        <f t="shared" si="5"/>
        <v>54946.1507778221</v>
      </c>
      <c r="G21" s="15">
        <f t="shared" si="5"/>
        <v>53130.94083414161</v>
      </c>
      <c r="H21" s="15">
        <f t="shared" si="5"/>
        <v>54974.17361134353</v>
      </c>
      <c r="I21" s="24">
        <f t="shared" si="5"/>
        <v>78042.706499745</v>
      </c>
      <c r="J21" s="32">
        <f t="shared" si="5"/>
        <v>69870.57269196204</v>
      </c>
      <c r="K21" s="28">
        <f t="shared" si="5"/>
        <v>83428.27910783711</v>
      </c>
      <c r="L21" s="15">
        <f t="shared" si="5"/>
        <v>85978.53540987996</v>
      </c>
      <c r="M21" s="15">
        <f t="shared" si="5"/>
        <v>85935.33086289042</v>
      </c>
      <c r="N21" s="15">
        <f t="shared" si="5"/>
        <v>89478.03111345973</v>
      </c>
      <c r="O21" s="15">
        <f t="shared" si="5"/>
        <v>88834.30870983713</v>
      </c>
      <c r="P21" s="24">
        <f t="shared" si="5"/>
        <v>87824.23898564311</v>
      </c>
      <c r="Q21" s="32">
        <f t="shared" si="5"/>
        <v>87581.28422795694</v>
      </c>
      <c r="R21" s="28">
        <f t="shared" si="5"/>
        <v>77575.38550556921</v>
      </c>
      <c r="S21" s="10"/>
    </row>
    <row r="22" spans="1:19" s="8" customFormat="1" ht="16.5" customHeight="1">
      <c r="A22" s="112" t="s">
        <v>41</v>
      </c>
      <c r="B22" s="53" t="s">
        <v>9</v>
      </c>
      <c r="C22" s="53" t="s">
        <v>1</v>
      </c>
      <c r="D22" s="18">
        <f>'P一般'!D22+'P原料'!D22</f>
        <v>0</v>
      </c>
      <c r="E22" s="14">
        <f>'P一般'!E22+'P原料'!E22</f>
        <v>0</v>
      </c>
      <c r="F22" s="14">
        <f>'P一般'!F22+'P原料'!F22</f>
        <v>0</v>
      </c>
      <c r="G22" s="14">
        <f>'P一般'!G22+'P原料'!G22</f>
        <v>0</v>
      </c>
      <c r="H22" s="14">
        <f>'P一般'!H22+'P原料'!H22</f>
        <v>0</v>
      </c>
      <c r="I22" s="23">
        <f>'P一般'!I22+'P原料'!I22</f>
        <v>0</v>
      </c>
      <c r="J22" s="36">
        <f>SUM(D22:I22)</f>
        <v>0</v>
      </c>
      <c r="K22" s="27">
        <f>'P一般'!K22+'P原料'!K22</f>
        <v>0</v>
      </c>
      <c r="L22" s="14">
        <f>'P一般'!L22+'P原料'!L22</f>
        <v>12417</v>
      </c>
      <c r="M22" s="14">
        <f>'P一般'!M22+'P原料'!M22</f>
        <v>0</v>
      </c>
      <c r="N22" s="14">
        <f>'P一般'!N22+'P原料'!N22</f>
        <v>0</v>
      </c>
      <c r="O22" s="14">
        <f>'P一般'!O22+'P原料'!O22</f>
        <v>0</v>
      </c>
      <c r="P22" s="23">
        <f>'P一般'!P22+'P原料'!P22</f>
        <v>0</v>
      </c>
      <c r="Q22" s="36">
        <f>SUM(K22:P22)</f>
        <v>12417</v>
      </c>
      <c r="R22" s="27">
        <f>J22+Q22</f>
        <v>12417</v>
      </c>
      <c r="S22" s="7"/>
    </row>
    <row r="23" spans="1:19" s="8" customFormat="1" ht="16.5" customHeight="1">
      <c r="A23" s="113"/>
      <c r="B23" s="53" t="s">
        <v>10</v>
      </c>
      <c r="C23" s="53" t="s">
        <v>2</v>
      </c>
      <c r="D23" s="19">
        <f>'P一般'!D23+'P原料'!D23</f>
        <v>0</v>
      </c>
      <c r="E23" s="14">
        <f>'P一般'!E23+'P原料'!E23</f>
        <v>0</v>
      </c>
      <c r="F23" s="14">
        <f>'P一般'!F23+'P原料'!F23</f>
        <v>0</v>
      </c>
      <c r="G23" s="14">
        <f>'P一般'!G23+'P原料'!G23</f>
        <v>0</v>
      </c>
      <c r="H23" s="14">
        <f>'P一般'!H23+'P原料'!H23</f>
        <v>0</v>
      </c>
      <c r="I23" s="23">
        <f>'P一般'!I23+'P原料'!I23</f>
        <v>0</v>
      </c>
      <c r="J23" s="31">
        <f>SUM(D23:I23)</f>
        <v>0</v>
      </c>
      <c r="K23" s="27">
        <f>'P一般'!K23+'P原料'!K23</f>
        <v>0</v>
      </c>
      <c r="L23" s="14">
        <f>'P一般'!L23+'P原料'!L23</f>
        <v>1085679</v>
      </c>
      <c r="M23" s="14">
        <f>'P一般'!M23+'P原料'!M23</f>
        <v>0</v>
      </c>
      <c r="N23" s="14">
        <f>'P一般'!N23+'P原料'!N23</f>
        <v>0</v>
      </c>
      <c r="O23" s="14">
        <f>'P一般'!O23+'P原料'!O23</f>
        <v>0</v>
      </c>
      <c r="P23" s="23">
        <f>'P一般'!P23+'P原料'!P23</f>
        <v>0</v>
      </c>
      <c r="Q23" s="31">
        <f>SUM(K23:P23)</f>
        <v>1085679</v>
      </c>
      <c r="R23" s="27">
        <f>J23+Q23</f>
        <v>1085679</v>
      </c>
      <c r="S23" s="7"/>
    </row>
    <row r="24" spans="1:19" s="8" customFormat="1" ht="16.5" customHeight="1" thickBot="1">
      <c r="A24" s="114"/>
      <c r="B24" s="54" t="s">
        <v>18</v>
      </c>
      <c r="C24" s="55" t="s">
        <v>3</v>
      </c>
      <c r="D24" s="20" t="str">
        <f aca="true" t="shared" si="6" ref="D24:R24">IF(OR(D22=0,D23=0)," ",(D23/D22)*1000)</f>
        <v> </v>
      </c>
      <c r="E24" s="15" t="str">
        <f t="shared" si="6"/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 t="str">
        <f t="shared" si="6"/>
        <v> </v>
      </c>
      <c r="J24" s="32" t="str">
        <f t="shared" si="6"/>
        <v> </v>
      </c>
      <c r="K24" s="28" t="str">
        <f t="shared" si="6"/>
        <v> </v>
      </c>
      <c r="L24" s="15">
        <f t="shared" si="6"/>
        <v>87434.88765402272</v>
      </c>
      <c r="M24" s="15" t="str">
        <f t="shared" si="6"/>
        <v> </v>
      </c>
      <c r="N24" s="15" t="str">
        <f t="shared" si="6"/>
        <v> </v>
      </c>
      <c r="O24" s="15" t="str">
        <f t="shared" si="6"/>
        <v> </v>
      </c>
      <c r="P24" s="24" t="str">
        <f t="shared" si="6"/>
        <v> </v>
      </c>
      <c r="Q24" s="32">
        <f t="shared" si="6"/>
        <v>87434.88765402272</v>
      </c>
      <c r="R24" s="28">
        <f t="shared" si="6"/>
        <v>87434.88765402272</v>
      </c>
      <c r="S24" s="10"/>
    </row>
    <row r="25" spans="1:19" s="8" customFormat="1" ht="16.5" customHeight="1">
      <c r="A25" s="112" t="s">
        <v>52</v>
      </c>
      <c r="B25" s="53" t="s">
        <v>9</v>
      </c>
      <c r="C25" s="53" t="s">
        <v>1</v>
      </c>
      <c r="D25" s="18">
        <f>'P一般'!D25+'P原料'!D25</f>
        <v>0</v>
      </c>
      <c r="E25" s="14">
        <f>'P一般'!E25+'P原料'!E25</f>
        <v>0</v>
      </c>
      <c r="F25" s="14">
        <f>'P一般'!F25+'P原料'!F25</f>
        <v>0</v>
      </c>
      <c r="G25" s="14">
        <f>'P一般'!G25+'P原料'!G25</f>
        <v>0</v>
      </c>
      <c r="H25" s="14">
        <f>'P一般'!H25+'P原料'!H25</f>
        <v>0</v>
      </c>
      <c r="I25" s="23">
        <f>'P一般'!I25+'P原料'!I25</f>
        <v>0</v>
      </c>
      <c r="J25" s="36">
        <f>SUM(D25:I25)</f>
        <v>0</v>
      </c>
      <c r="K25" s="27">
        <f>'P一般'!K25+'P原料'!K25</f>
        <v>0</v>
      </c>
      <c r="L25" s="14">
        <f>'P一般'!L25+'P原料'!L25</f>
        <v>280</v>
      </c>
      <c r="M25" s="14">
        <f>'P一般'!M25+'P原料'!M25</f>
        <v>0</v>
      </c>
      <c r="N25" s="14">
        <f>'P一般'!N25+'P原料'!N25</f>
        <v>0</v>
      </c>
      <c r="O25" s="14">
        <f>'P一般'!O25+'P原料'!O25</f>
        <v>0</v>
      </c>
      <c r="P25" s="23">
        <f>'P一般'!P25+'P原料'!P25</f>
        <v>0</v>
      </c>
      <c r="Q25" s="36">
        <f>SUM(K25:P25)</f>
        <v>280</v>
      </c>
      <c r="R25" s="27">
        <f>J25+Q25</f>
        <v>280</v>
      </c>
      <c r="S25" s="7"/>
    </row>
    <row r="26" spans="1:19" s="8" customFormat="1" ht="16.5" customHeight="1">
      <c r="A26" s="113"/>
      <c r="B26" s="53" t="s">
        <v>10</v>
      </c>
      <c r="C26" s="53" t="s">
        <v>2</v>
      </c>
      <c r="D26" s="19">
        <f>'P一般'!D26+'P原料'!D26</f>
        <v>0</v>
      </c>
      <c r="E26" s="14">
        <f>'P一般'!E26+'P原料'!E26</f>
        <v>0</v>
      </c>
      <c r="F26" s="14">
        <f>'P一般'!F26+'P原料'!F26</f>
        <v>0</v>
      </c>
      <c r="G26" s="14">
        <f>'P一般'!G26+'P原料'!G26</f>
        <v>0</v>
      </c>
      <c r="H26" s="14">
        <f>'P一般'!H26+'P原料'!H26</f>
        <v>0</v>
      </c>
      <c r="I26" s="23">
        <f>'P一般'!I26+'P原料'!I26</f>
        <v>0</v>
      </c>
      <c r="J26" s="31">
        <f>SUM(D26:I26)</f>
        <v>0</v>
      </c>
      <c r="K26" s="27">
        <f>'P一般'!K26+'P原料'!K26</f>
        <v>0</v>
      </c>
      <c r="L26" s="14">
        <f>'P一般'!L26+'P原料'!L26</f>
        <v>24723</v>
      </c>
      <c r="M26" s="14">
        <f>'P一般'!M26+'P原料'!M26</f>
        <v>0</v>
      </c>
      <c r="N26" s="14">
        <f>'P一般'!N26+'P原料'!N26</f>
        <v>0</v>
      </c>
      <c r="O26" s="14">
        <f>'P一般'!O26+'P原料'!O26</f>
        <v>0</v>
      </c>
      <c r="P26" s="23">
        <f>'P一般'!P26+'P原料'!P26</f>
        <v>0</v>
      </c>
      <c r="Q26" s="31">
        <f>SUM(K26:P26)</f>
        <v>24723</v>
      </c>
      <c r="R26" s="27">
        <f>J26+Q26</f>
        <v>24723</v>
      </c>
      <c r="S26" s="7"/>
    </row>
    <row r="27" spans="1:19" s="8" customFormat="1" ht="16.5" customHeight="1" thickBot="1">
      <c r="A27" s="114"/>
      <c r="B27" s="54" t="s">
        <v>18</v>
      </c>
      <c r="C27" s="55" t="s">
        <v>3</v>
      </c>
      <c r="D27" s="20" t="str">
        <f aca="true" t="shared" si="7" ref="D27:R27">IF(OR(D25=0,D26=0)," ",(D26/D25)*1000)</f>
        <v> </v>
      </c>
      <c r="E27" s="15" t="str">
        <f t="shared" si="7"/>
        <v> </v>
      </c>
      <c r="F27" s="15" t="str">
        <f t="shared" si="7"/>
        <v> </v>
      </c>
      <c r="G27" s="15" t="str">
        <f t="shared" si="7"/>
        <v> </v>
      </c>
      <c r="H27" s="15" t="str">
        <f t="shared" si="7"/>
        <v> </v>
      </c>
      <c r="I27" s="24" t="str">
        <f t="shared" si="7"/>
        <v> </v>
      </c>
      <c r="J27" s="32" t="str">
        <f t="shared" si="7"/>
        <v> </v>
      </c>
      <c r="K27" s="28" t="str">
        <f t="shared" si="7"/>
        <v> </v>
      </c>
      <c r="L27" s="15">
        <f t="shared" si="7"/>
        <v>88296.42857142858</v>
      </c>
      <c r="M27" s="15" t="str">
        <f t="shared" si="7"/>
        <v> </v>
      </c>
      <c r="N27" s="15" t="str">
        <f t="shared" si="7"/>
        <v> </v>
      </c>
      <c r="O27" s="15" t="str">
        <f t="shared" si="7"/>
        <v> </v>
      </c>
      <c r="P27" s="24" t="str">
        <f t="shared" si="7"/>
        <v> </v>
      </c>
      <c r="Q27" s="32">
        <f t="shared" si="7"/>
        <v>88296.42857142858</v>
      </c>
      <c r="R27" s="28">
        <f t="shared" si="7"/>
        <v>88296.42857142858</v>
      </c>
      <c r="S27" s="10"/>
    </row>
    <row r="28" spans="1:19" s="8" customFormat="1" ht="16.5" customHeight="1">
      <c r="A28" s="112" t="s">
        <v>22</v>
      </c>
      <c r="B28" s="53" t="s">
        <v>9</v>
      </c>
      <c r="C28" s="53" t="s">
        <v>1</v>
      </c>
      <c r="D28" s="18">
        <f>'P一般'!D28+'P原料'!D28</f>
        <v>0</v>
      </c>
      <c r="E28" s="14">
        <f>'P一般'!E28+'P原料'!E28</f>
        <v>0</v>
      </c>
      <c r="F28" s="14">
        <f>'P一般'!F28+'P原料'!F28</f>
        <v>0</v>
      </c>
      <c r="G28" s="14">
        <f>'P一般'!G28+'P原料'!G28</f>
        <v>0</v>
      </c>
      <c r="H28" s="14">
        <f>'P一般'!H28+'P原料'!H28</f>
        <v>0</v>
      </c>
      <c r="I28" s="23">
        <f>'P一般'!I28+'P原料'!I28</f>
        <v>0</v>
      </c>
      <c r="J28" s="36">
        <f>SUM(D28:I28)</f>
        <v>0</v>
      </c>
      <c r="K28" s="27">
        <f>'P一般'!K28+'P原料'!K28</f>
        <v>0</v>
      </c>
      <c r="L28" s="14">
        <f>'P一般'!L28+'P原料'!L28</f>
        <v>0</v>
      </c>
      <c r="M28" s="14">
        <f>'P一般'!M28+'P原料'!M28</f>
        <v>218</v>
      </c>
      <c r="N28" s="14">
        <f>'P一般'!N28+'P原料'!N28</f>
        <v>0</v>
      </c>
      <c r="O28" s="14">
        <f>'P一般'!O28+'P原料'!O28</f>
        <v>177</v>
      </c>
      <c r="P28" s="23">
        <f>'P一般'!P28+'P原料'!P28</f>
        <v>0</v>
      </c>
      <c r="Q28" s="36">
        <f>SUM(K28:P28)</f>
        <v>395</v>
      </c>
      <c r="R28" s="27">
        <f>J28+Q28</f>
        <v>395</v>
      </c>
      <c r="S28" s="7"/>
    </row>
    <row r="29" spans="1:19" s="8" customFormat="1" ht="16.5" customHeight="1">
      <c r="A29" s="113"/>
      <c r="B29" s="53" t="s">
        <v>10</v>
      </c>
      <c r="C29" s="53" t="s">
        <v>2</v>
      </c>
      <c r="D29" s="19">
        <f>'P一般'!D29+'P原料'!D29</f>
        <v>0</v>
      </c>
      <c r="E29" s="14">
        <f>'P一般'!E29+'P原料'!E29</f>
        <v>0</v>
      </c>
      <c r="F29" s="14">
        <f>'P一般'!F29+'P原料'!F29</f>
        <v>0</v>
      </c>
      <c r="G29" s="14">
        <f>'P一般'!G29+'P原料'!G29</f>
        <v>0</v>
      </c>
      <c r="H29" s="14">
        <f>'P一般'!H29+'P原料'!H29</f>
        <v>0</v>
      </c>
      <c r="I29" s="23">
        <f>'P一般'!I29+'P原料'!I29</f>
        <v>0</v>
      </c>
      <c r="J29" s="31">
        <f>SUM(D29:I29)</f>
        <v>0</v>
      </c>
      <c r="K29" s="27">
        <f>'P一般'!K29+'P原料'!K29</f>
        <v>0</v>
      </c>
      <c r="L29" s="14">
        <f>'P一般'!L29+'P原料'!L29</f>
        <v>0</v>
      </c>
      <c r="M29" s="14">
        <f>'P一般'!M29+'P原料'!M29</f>
        <v>18107</v>
      </c>
      <c r="N29" s="14">
        <f>'P一般'!N29+'P原料'!N29</f>
        <v>0</v>
      </c>
      <c r="O29" s="14">
        <f>'P一般'!O29+'P原料'!O29</f>
        <v>15452</v>
      </c>
      <c r="P29" s="23">
        <f>'P一般'!P29+'P原料'!P29</f>
        <v>0</v>
      </c>
      <c r="Q29" s="31">
        <f>SUM(K29:P29)</f>
        <v>33559</v>
      </c>
      <c r="R29" s="27">
        <f>J29+Q29</f>
        <v>33559</v>
      </c>
      <c r="S29" s="7"/>
    </row>
    <row r="30" spans="1:19" s="8" customFormat="1" ht="16.5" customHeight="1" thickBot="1">
      <c r="A30" s="114"/>
      <c r="B30" s="54" t="s">
        <v>18</v>
      </c>
      <c r="C30" s="55" t="s">
        <v>3</v>
      </c>
      <c r="D30" s="20" t="str">
        <f aca="true" t="shared" si="8" ref="D30:R30">IF(OR(D28=0,D29=0)," ",(D29/D28)*1000)</f>
        <v> </v>
      </c>
      <c r="E30" s="15" t="str">
        <f t="shared" si="8"/>
        <v> 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 t="str">
        <f t="shared" si="8"/>
        <v> </v>
      </c>
      <c r="K30" s="28" t="str">
        <f t="shared" si="8"/>
        <v> </v>
      </c>
      <c r="L30" s="15" t="str">
        <f t="shared" si="8"/>
        <v> </v>
      </c>
      <c r="M30" s="15">
        <f t="shared" si="8"/>
        <v>83059.63302752294</v>
      </c>
      <c r="N30" s="15" t="str">
        <f t="shared" si="8"/>
        <v> </v>
      </c>
      <c r="O30" s="15">
        <f t="shared" si="8"/>
        <v>87299.43502824858</v>
      </c>
      <c r="P30" s="24" t="str">
        <f t="shared" si="8"/>
        <v> </v>
      </c>
      <c r="Q30" s="32">
        <f t="shared" si="8"/>
        <v>84959.49367088608</v>
      </c>
      <c r="R30" s="28">
        <f t="shared" si="8"/>
        <v>84959.49367088608</v>
      </c>
      <c r="S30" s="10"/>
    </row>
    <row r="31" spans="1:19" s="8" customFormat="1" ht="16.5" customHeight="1">
      <c r="A31" s="112" t="s">
        <v>23</v>
      </c>
      <c r="B31" s="53" t="s">
        <v>9</v>
      </c>
      <c r="C31" s="53" t="s">
        <v>1</v>
      </c>
      <c r="D31" s="18">
        <f>'P一般'!D31+'P原料'!D31</f>
        <v>43507</v>
      </c>
      <c r="E31" s="14">
        <f>'P一般'!E31+'P原料'!E31</f>
        <v>0</v>
      </c>
      <c r="F31" s="14">
        <f>'P一般'!F31+'P原料'!F31</f>
        <v>0</v>
      </c>
      <c r="G31" s="14">
        <f>'P一般'!G31+'P原料'!G31</f>
        <v>0</v>
      </c>
      <c r="H31" s="14">
        <f>'P一般'!H31+'P原料'!H31</f>
        <v>0</v>
      </c>
      <c r="I31" s="23">
        <f>'P一般'!I31+'P原料'!I31</f>
        <v>0</v>
      </c>
      <c r="J31" s="36">
        <f>SUM(D31:I31)</f>
        <v>43507</v>
      </c>
      <c r="K31" s="27">
        <f>'P一般'!K31+'P原料'!K31</f>
        <v>0</v>
      </c>
      <c r="L31" s="14">
        <f>'P一般'!L31+'P原料'!L31</f>
        <v>23048</v>
      </c>
      <c r="M31" s="14">
        <f>'P一般'!M31+'P原料'!M31</f>
        <v>23018</v>
      </c>
      <c r="N31" s="14">
        <f>'P一般'!N31+'P原料'!N31</f>
        <v>0</v>
      </c>
      <c r="O31" s="14">
        <f>'P一般'!O31+'P原料'!O31</f>
        <v>23107</v>
      </c>
      <c r="P31" s="23">
        <f>'P一般'!P31+'P原料'!P31</f>
        <v>46017</v>
      </c>
      <c r="Q31" s="36">
        <f>SUM(K31:P31)</f>
        <v>115190</v>
      </c>
      <c r="R31" s="27">
        <f>J31+Q31</f>
        <v>158697</v>
      </c>
      <c r="S31" s="7"/>
    </row>
    <row r="32" spans="1:19" s="8" customFormat="1" ht="16.5" customHeight="1">
      <c r="A32" s="113"/>
      <c r="B32" s="53" t="s">
        <v>10</v>
      </c>
      <c r="C32" s="53" t="s">
        <v>2</v>
      </c>
      <c r="D32" s="19">
        <f>'P一般'!D32+'P原料'!D32</f>
        <v>4044751</v>
      </c>
      <c r="E32" s="14">
        <f>'P一般'!E32+'P原料'!E32</f>
        <v>0</v>
      </c>
      <c r="F32" s="14">
        <f>'P一般'!F32+'P原料'!F32</f>
        <v>0</v>
      </c>
      <c r="G32" s="14">
        <f>'P一般'!G32+'P原料'!G32</f>
        <v>0</v>
      </c>
      <c r="H32" s="14">
        <f>'P一般'!H32+'P原料'!H32</f>
        <v>0</v>
      </c>
      <c r="I32" s="23">
        <f>'P一般'!I32+'P原料'!I32</f>
        <v>0</v>
      </c>
      <c r="J32" s="31">
        <f>SUM(D32:I32)</f>
        <v>4044751</v>
      </c>
      <c r="K32" s="27">
        <f>'P一般'!K32+'P原料'!K32</f>
        <v>0</v>
      </c>
      <c r="L32" s="14">
        <f>'P一般'!L32+'P原料'!L32</f>
        <v>2040217</v>
      </c>
      <c r="M32" s="14">
        <f>'P一般'!M32+'P原料'!M32</f>
        <v>2022684</v>
      </c>
      <c r="N32" s="14">
        <f>'P一般'!N32+'P原料'!N32</f>
        <v>0</v>
      </c>
      <c r="O32" s="14">
        <f>'P一般'!O32+'P原料'!O32</f>
        <v>1960659</v>
      </c>
      <c r="P32" s="23">
        <f>'P一般'!P32+'P原料'!P32</f>
        <v>4211207</v>
      </c>
      <c r="Q32" s="31">
        <f>SUM(K32:P32)</f>
        <v>10234767</v>
      </c>
      <c r="R32" s="27">
        <f>J32+Q32</f>
        <v>14279518</v>
      </c>
      <c r="S32" s="7"/>
    </row>
    <row r="33" spans="1:19" s="8" customFormat="1" ht="16.5" customHeight="1" thickBot="1">
      <c r="A33" s="114"/>
      <c r="B33" s="54" t="s">
        <v>18</v>
      </c>
      <c r="C33" s="55" t="s">
        <v>3</v>
      </c>
      <c r="D33" s="20">
        <f aca="true" t="shared" si="9" ref="D33:R33">IF(OR(D31=0,D32=0)," ",(D32/D31)*1000)</f>
        <v>92967.82127014043</v>
      </c>
      <c r="E33" s="15" t="str">
        <f t="shared" si="9"/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4" t="str">
        <f t="shared" si="9"/>
        <v> </v>
      </c>
      <c r="J33" s="32">
        <f t="shared" si="9"/>
        <v>92967.82127014043</v>
      </c>
      <c r="K33" s="28" t="str">
        <f t="shared" si="9"/>
        <v> </v>
      </c>
      <c r="L33" s="15">
        <f t="shared" si="9"/>
        <v>88520.3488372093</v>
      </c>
      <c r="M33" s="15">
        <f t="shared" si="9"/>
        <v>87874.01164306195</v>
      </c>
      <c r="N33" s="15" t="str">
        <f t="shared" si="9"/>
        <v> </v>
      </c>
      <c r="O33" s="15">
        <f t="shared" si="9"/>
        <v>84851.30047171852</v>
      </c>
      <c r="P33" s="24">
        <f t="shared" si="9"/>
        <v>91514.15781124368</v>
      </c>
      <c r="Q33" s="32">
        <f t="shared" si="9"/>
        <v>88851.17631738866</v>
      </c>
      <c r="R33" s="28">
        <f t="shared" si="9"/>
        <v>89979.7601718999</v>
      </c>
      <c r="S33" s="10"/>
    </row>
    <row r="34" spans="1:19" s="8" customFormat="1" ht="16.5" customHeight="1">
      <c r="A34" s="112" t="s">
        <v>53</v>
      </c>
      <c r="B34" s="53" t="s">
        <v>9</v>
      </c>
      <c r="C34" s="53" t="s">
        <v>1</v>
      </c>
      <c r="D34" s="18">
        <f>'P一般'!D34+'P原料'!D34</f>
        <v>21399</v>
      </c>
      <c r="E34" s="14">
        <f>'P一般'!E34+'P原料'!E34</f>
        <v>11522</v>
      </c>
      <c r="F34" s="14">
        <f>'P一般'!F34+'P原料'!F34</f>
        <v>0</v>
      </c>
      <c r="G34" s="14">
        <f>'P一般'!G34+'P原料'!G34</f>
        <v>0</v>
      </c>
      <c r="H34" s="14">
        <f>'P一般'!H34+'P原料'!H34</f>
        <v>0</v>
      </c>
      <c r="I34" s="23">
        <f>'P一般'!I34+'P原料'!I34</f>
        <v>0</v>
      </c>
      <c r="J34" s="36">
        <f>SUM(D34:I34)</f>
        <v>32921</v>
      </c>
      <c r="K34" s="27">
        <f>'P一般'!K34+'P原料'!K34</f>
        <v>0</v>
      </c>
      <c r="L34" s="14">
        <f>'P一般'!L34+'P原料'!L34</f>
        <v>0</v>
      </c>
      <c r="M34" s="14">
        <f>'P一般'!M34+'P原料'!M34</f>
        <v>0</v>
      </c>
      <c r="N34" s="14">
        <f>'P一般'!N34+'P原料'!N34</f>
        <v>0</v>
      </c>
      <c r="O34" s="14">
        <f>'P一般'!O34+'P原料'!O34</f>
        <v>0</v>
      </c>
      <c r="P34" s="23">
        <f>'P一般'!P34+'P原料'!P34</f>
        <v>0</v>
      </c>
      <c r="Q34" s="36">
        <f>SUM(K34:P34)</f>
        <v>0</v>
      </c>
      <c r="R34" s="27">
        <f>J34+Q34</f>
        <v>32921</v>
      </c>
      <c r="S34" s="7"/>
    </row>
    <row r="35" spans="1:19" s="8" customFormat="1" ht="16.5" customHeight="1">
      <c r="A35" s="113"/>
      <c r="B35" s="53" t="s">
        <v>10</v>
      </c>
      <c r="C35" s="53" t="s">
        <v>2</v>
      </c>
      <c r="D35" s="19">
        <f>'P一般'!D35+'P原料'!D35</f>
        <v>2217474</v>
      </c>
      <c r="E35" s="14">
        <f>'P一般'!E35+'P原料'!E35</f>
        <v>987635</v>
      </c>
      <c r="F35" s="14">
        <f>'P一般'!F35+'P原料'!F35</f>
        <v>0</v>
      </c>
      <c r="G35" s="14">
        <f>'P一般'!G35+'P原料'!G35</f>
        <v>0</v>
      </c>
      <c r="H35" s="14">
        <f>'P一般'!H35+'P原料'!H35</f>
        <v>0</v>
      </c>
      <c r="I35" s="23">
        <f>'P一般'!I35+'P原料'!I35</f>
        <v>0</v>
      </c>
      <c r="J35" s="31">
        <f>SUM(D35:I35)</f>
        <v>3205109</v>
      </c>
      <c r="K35" s="27">
        <f>'P一般'!K35+'P原料'!K35</f>
        <v>0</v>
      </c>
      <c r="L35" s="14">
        <f>'P一般'!L35+'P原料'!L35</f>
        <v>0</v>
      </c>
      <c r="M35" s="14">
        <f>'P一般'!M35+'P原料'!M35</f>
        <v>0</v>
      </c>
      <c r="N35" s="14">
        <f>'P一般'!N35+'P原料'!N35</f>
        <v>0</v>
      </c>
      <c r="O35" s="14">
        <f>'P一般'!O35+'P原料'!O35</f>
        <v>0</v>
      </c>
      <c r="P35" s="23">
        <f>'P一般'!P35+'P原料'!P35</f>
        <v>0</v>
      </c>
      <c r="Q35" s="31">
        <f>SUM(K35:P35)</f>
        <v>0</v>
      </c>
      <c r="R35" s="27">
        <f>J35+Q35</f>
        <v>3205109</v>
      </c>
      <c r="S35" s="7"/>
    </row>
    <row r="36" spans="1:19" s="8" customFormat="1" ht="16.5" customHeight="1" thickBot="1">
      <c r="A36" s="114"/>
      <c r="B36" s="54" t="s">
        <v>18</v>
      </c>
      <c r="C36" s="55" t="s">
        <v>3</v>
      </c>
      <c r="D36" s="20">
        <f aca="true" t="shared" si="10" ref="D36:R36">IF(OR(D34=0,D35=0)," ",(D35/D34)*1000)</f>
        <v>103625.1226692836</v>
      </c>
      <c r="E36" s="15">
        <f t="shared" si="10"/>
        <v>85717.3233813574</v>
      </c>
      <c r="F36" s="15" t="str">
        <f t="shared" si="10"/>
        <v> </v>
      </c>
      <c r="G36" s="15" t="str">
        <f t="shared" si="10"/>
        <v> </v>
      </c>
      <c r="H36" s="15" t="str">
        <f t="shared" si="10"/>
        <v> </v>
      </c>
      <c r="I36" s="24" t="str">
        <f t="shared" si="10"/>
        <v> </v>
      </c>
      <c r="J36" s="32">
        <f t="shared" si="10"/>
        <v>97357.58330548891</v>
      </c>
      <c r="K36" s="28" t="str">
        <f t="shared" si="10"/>
        <v> </v>
      </c>
      <c r="L36" s="15" t="str">
        <f t="shared" si="10"/>
        <v> </v>
      </c>
      <c r="M36" s="15" t="str">
        <f t="shared" si="10"/>
        <v> </v>
      </c>
      <c r="N36" s="15" t="str">
        <f t="shared" si="10"/>
        <v> </v>
      </c>
      <c r="O36" s="15" t="str">
        <f t="shared" si="10"/>
        <v> </v>
      </c>
      <c r="P36" s="24" t="str">
        <f t="shared" si="10"/>
        <v> </v>
      </c>
      <c r="Q36" s="32" t="str">
        <f t="shared" si="10"/>
        <v> </v>
      </c>
      <c r="R36" s="28">
        <f t="shared" si="10"/>
        <v>97357.58330548891</v>
      </c>
      <c r="S36" s="10"/>
    </row>
    <row r="37" spans="1:19" s="8" customFormat="1" ht="16.5" customHeight="1">
      <c r="A37" s="112" t="s">
        <v>11</v>
      </c>
      <c r="B37" s="86" t="s">
        <v>9</v>
      </c>
      <c r="C37" s="86" t="s">
        <v>1</v>
      </c>
      <c r="D37" s="18">
        <f>'P一般'!D37+'P原料'!D37</f>
        <v>794</v>
      </c>
      <c r="E37" s="14">
        <f>'P一般'!E37+'P原料'!E37</f>
        <v>0</v>
      </c>
      <c r="F37" s="14">
        <f>'P一般'!F37+'P原料'!F37</f>
        <v>0</v>
      </c>
      <c r="G37" s="14">
        <f>'P一般'!G37+'P原料'!G37</f>
        <v>0</v>
      </c>
      <c r="H37" s="14">
        <f>'P一般'!H37+'P原料'!H37</f>
        <v>0</v>
      </c>
      <c r="I37" s="23">
        <f>'P一般'!I37+'P原料'!I37</f>
        <v>0</v>
      </c>
      <c r="J37" s="36">
        <f>SUM(D37:I37)</f>
        <v>794</v>
      </c>
      <c r="K37" s="27">
        <f>'P一般'!K37+'P原料'!K37</f>
        <v>0</v>
      </c>
      <c r="L37" s="14">
        <f>'P一般'!L37+'P原料'!L37</f>
        <v>809</v>
      </c>
      <c r="M37" s="14">
        <f>'P一般'!M37+'P原料'!M37</f>
        <v>0</v>
      </c>
      <c r="N37" s="14">
        <f>'P一般'!N37+'P原料'!N37</f>
        <v>826</v>
      </c>
      <c r="O37" s="14">
        <f>'P一般'!O37+'P原料'!O37</f>
        <v>834</v>
      </c>
      <c r="P37" s="23">
        <f>'P一般'!P37+'P原料'!P37</f>
        <v>0</v>
      </c>
      <c r="Q37" s="36">
        <f>SUM(K37:P37)</f>
        <v>2469</v>
      </c>
      <c r="R37" s="27">
        <f>J37+Q37</f>
        <v>3263</v>
      </c>
      <c r="S37" s="7"/>
    </row>
    <row r="38" spans="1:19" s="8" customFormat="1" ht="16.5" customHeight="1">
      <c r="A38" s="113"/>
      <c r="B38" s="53" t="s">
        <v>10</v>
      </c>
      <c r="C38" s="53" t="s">
        <v>2</v>
      </c>
      <c r="D38" s="19">
        <f>'P一般'!D38+'P原料'!D38</f>
        <v>75609</v>
      </c>
      <c r="E38" s="14">
        <f>'P一般'!E38+'P原料'!E38</f>
        <v>0</v>
      </c>
      <c r="F38" s="14">
        <f>'P一般'!F38+'P原料'!F38</f>
        <v>0</v>
      </c>
      <c r="G38" s="14">
        <f>'P一般'!G38+'P原料'!G38</f>
        <v>0</v>
      </c>
      <c r="H38" s="14">
        <f>'P一般'!H38+'P原料'!H38</f>
        <v>0</v>
      </c>
      <c r="I38" s="23">
        <f>'P一般'!I38+'P原料'!I38</f>
        <v>0</v>
      </c>
      <c r="J38" s="31">
        <f>SUM(D38:I38)</f>
        <v>75609</v>
      </c>
      <c r="K38" s="27">
        <f>'P一般'!K38+'P原料'!K38</f>
        <v>0</v>
      </c>
      <c r="L38" s="14">
        <f>'P一般'!L38+'P原料'!L38</f>
        <v>73623</v>
      </c>
      <c r="M38" s="14">
        <f>'P一般'!M38+'P原料'!M38</f>
        <v>0</v>
      </c>
      <c r="N38" s="14">
        <f>'P一般'!N38+'P原料'!N38</f>
        <v>78778</v>
      </c>
      <c r="O38" s="14">
        <f>'P一般'!O38+'P原料'!O38</f>
        <v>76811</v>
      </c>
      <c r="P38" s="23">
        <f>'P一般'!P38+'P原料'!P38</f>
        <v>0</v>
      </c>
      <c r="Q38" s="31">
        <f>SUM(K38:P38)</f>
        <v>229212</v>
      </c>
      <c r="R38" s="27">
        <f>J38+Q38</f>
        <v>304821</v>
      </c>
      <c r="S38" s="7"/>
    </row>
    <row r="39" spans="1:19" s="8" customFormat="1" ht="16.5" customHeight="1" thickBot="1">
      <c r="A39" s="114"/>
      <c r="B39" s="54" t="s">
        <v>18</v>
      </c>
      <c r="C39" s="55" t="s">
        <v>3</v>
      </c>
      <c r="D39" s="20">
        <f aca="true" t="shared" si="11" ref="D39:R39">IF(OR(D37=0,D38=0)," ",(D38/D37)*1000)</f>
        <v>95225.44080604534</v>
      </c>
      <c r="E39" s="15" t="str">
        <f t="shared" si="11"/>
        <v> </v>
      </c>
      <c r="F39" s="15" t="str">
        <f t="shared" si="11"/>
        <v> </v>
      </c>
      <c r="G39" s="15" t="str">
        <f t="shared" si="11"/>
        <v> </v>
      </c>
      <c r="H39" s="15" t="str">
        <f t="shared" si="11"/>
        <v> </v>
      </c>
      <c r="I39" s="24" t="str">
        <f t="shared" si="11"/>
        <v> </v>
      </c>
      <c r="J39" s="32">
        <f t="shared" si="11"/>
        <v>95225.44080604534</v>
      </c>
      <c r="K39" s="28" t="str">
        <f t="shared" si="11"/>
        <v> </v>
      </c>
      <c r="L39" s="15">
        <f t="shared" si="11"/>
        <v>91004.94437577255</v>
      </c>
      <c r="M39" s="15" t="str">
        <f t="shared" si="11"/>
        <v> </v>
      </c>
      <c r="N39" s="15">
        <f t="shared" si="11"/>
        <v>95372.8813559322</v>
      </c>
      <c r="O39" s="15">
        <f t="shared" si="11"/>
        <v>92099.52038369305</v>
      </c>
      <c r="P39" s="24" t="str">
        <f t="shared" si="11"/>
        <v> </v>
      </c>
      <c r="Q39" s="32">
        <f t="shared" si="11"/>
        <v>92835.96597812879</v>
      </c>
      <c r="R39" s="28">
        <f t="shared" si="11"/>
        <v>93417.40729390131</v>
      </c>
      <c r="S39" s="10"/>
    </row>
    <row r="40" spans="1:19" s="8" customFormat="1" ht="16.5" customHeight="1">
      <c r="A40" s="112" t="s">
        <v>54</v>
      </c>
      <c r="B40" s="86" t="s">
        <v>9</v>
      </c>
      <c r="C40" s="86" t="s">
        <v>1</v>
      </c>
      <c r="D40" s="18">
        <f>'P一般'!D40+'P原料'!D40</f>
        <v>0</v>
      </c>
      <c r="E40" s="14">
        <f>'P一般'!E40+'P原料'!E40</f>
        <v>0</v>
      </c>
      <c r="F40" s="14">
        <f>'P一般'!F40+'P原料'!F40</f>
        <v>0</v>
      </c>
      <c r="G40" s="14">
        <f>'P一般'!G40+'P原料'!G40</f>
        <v>0</v>
      </c>
      <c r="H40" s="14">
        <f>'P一般'!H40+'P原料'!H40</f>
        <v>0</v>
      </c>
      <c r="I40" s="23">
        <f>'P一般'!I40+'P原料'!I40</f>
        <v>1</v>
      </c>
      <c r="J40" s="36">
        <f>SUM(D40:I40)</f>
        <v>1</v>
      </c>
      <c r="K40" s="27">
        <f>'P一般'!K40+'P原料'!K40</f>
        <v>1</v>
      </c>
      <c r="L40" s="14">
        <f>'P一般'!L40+'P原料'!L40</f>
        <v>1</v>
      </c>
      <c r="M40" s="14">
        <f>'P一般'!M40+'P原料'!M40</f>
        <v>0</v>
      </c>
      <c r="N40" s="14">
        <f>'P一般'!N40+'P原料'!N40</f>
        <v>0</v>
      </c>
      <c r="O40" s="14">
        <f>'P一般'!O40+'P原料'!O40</f>
        <v>0</v>
      </c>
      <c r="P40" s="23">
        <f>'P一般'!P40+'P原料'!P40</f>
        <v>0</v>
      </c>
      <c r="Q40" s="36">
        <f>SUM(K40:P40)</f>
        <v>2</v>
      </c>
      <c r="R40" s="27">
        <f>J40+Q40</f>
        <v>3</v>
      </c>
      <c r="S40" s="7"/>
    </row>
    <row r="41" spans="1:19" s="8" customFormat="1" ht="16.5" customHeight="1">
      <c r="A41" s="113"/>
      <c r="B41" s="53" t="s">
        <v>10</v>
      </c>
      <c r="C41" s="53" t="s">
        <v>2</v>
      </c>
      <c r="D41" s="19">
        <f>'P一般'!D41+'P原料'!D41</f>
        <v>0</v>
      </c>
      <c r="E41" s="14">
        <f>'P一般'!E41+'P原料'!E41</f>
        <v>0</v>
      </c>
      <c r="F41" s="14">
        <f>'P一般'!F41+'P原料'!F41</f>
        <v>448</v>
      </c>
      <c r="G41" s="14">
        <f>'P一般'!G41+'P原料'!G41</f>
        <v>448</v>
      </c>
      <c r="H41" s="14">
        <f>'P一般'!H41+'P原料'!H41</f>
        <v>0</v>
      </c>
      <c r="I41" s="23">
        <f>'P一般'!I41+'P原料'!I41</f>
        <v>720</v>
      </c>
      <c r="J41" s="31">
        <f>SUM(D41:I41)</f>
        <v>1616</v>
      </c>
      <c r="K41" s="27">
        <f>'P一般'!K41+'P原料'!K41</f>
        <v>711</v>
      </c>
      <c r="L41" s="14">
        <f>'P一般'!L41+'P原料'!L41</f>
        <v>669</v>
      </c>
      <c r="M41" s="14">
        <f>'P一般'!M41+'P原料'!M41</f>
        <v>433</v>
      </c>
      <c r="N41" s="14">
        <f>'P一般'!N41+'P原料'!N41</f>
        <v>462</v>
      </c>
      <c r="O41" s="14">
        <f>'P一般'!O41+'P原料'!O41</f>
        <v>470</v>
      </c>
      <c r="P41" s="23">
        <f>'P一般'!P41+'P原料'!P41</f>
        <v>423</v>
      </c>
      <c r="Q41" s="31">
        <f>SUM(K41:P41)</f>
        <v>3168</v>
      </c>
      <c r="R41" s="27">
        <f>J41+Q41</f>
        <v>4784</v>
      </c>
      <c r="S41" s="7"/>
    </row>
    <row r="42" spans="1:19" s="8" customFormat="1" ht="16.5" customHeight="1" thickBot="1">
      <c r="A42" s="114"/>
      <c r="B42" s="54" t="s">
        <v>18</v>
      </c>
      <c r="C42" s="55" t="s">
        <v>3</v>
      </c>
      <c r="D42" s="20" t="str">
        <f aca="true" t="shared" si="12" ref="D42:R42">IF(OR(D40=0,D41=0)," ",(D41/D40)*1000)</f>
        <v> </v>
      </c>
      <c r="E42" s="15" t="str">
        <f t="shared" si="12"/>
        <v> </v>
      </c>
      <c r="F42" s="15" t="str">
        <f t="shared" si="12"/>
        <v> </v>
      </c>
      <c r="G42" s="15" t="str">
        <f t="shared" si="12"/>
        <v> </v>
      </c>
      <c r="H42" s="15" t="str">
        <f t="shared" si="12"/>
        <v> </v>
      </c>
      <c r="I42" s="24">
        <f t="shared" si="12"/>
        <v>720000</v>
      </c>
      <c r="J42" s="32">
        <f t="shared" si="12"/>
        <v>1616000</v>
      </c>
      <c r="K42" s="28">
        <f t="shared" si="12"/>
        <v>711000</v>
      </c>
      <c r="L42" s="15">
        <f t="shared" si="12"/>
        <v>669000</v>
      </c>
      <c r="M42" s="15" t="str">
        <f t="shared" si="12"/>
        <v> </v>
      </c>
      <c r="N42" s="15" t="str">
        <f t="shared" si="12"/>
        <v> </v>
      </c>
      <c r="O42" s="15" t="str">
        <f t="shared" si="12"/>
        <v> </v>
      </c>
      <c r="P42" s="24" t="str">
        <f t="shared" si="12"/>
        <v> </v>
      </c>
      <c r="Q42" s="32">
        <f t="shared" si="12"/>
        <v>1584000</v>
      </c>
      <c r="R42" s="28">
        <f t="shared" si="12"/>
        <v>1594666.6666666667</v>
      </c>
      <c r="S42" s="10"/>
    </row>
    <row r="43" spans="1:19" s="8" customFormat="1" ht="16.5" customHeight="1">
      <c r="A43" s="113" t="s">
        <v>12</v>
      </c>
      <c r="B43" s="53" t="s">
        <v>9</v>
      </c>
      <c r="C43" s="53" t="s">
        <v>1</v>
      </c>
      <c r="D43" s="18">
        <f>'P一般'!D43+'P原料'!D43</f>
        <v>33069</v>
      </c>
      <c r="E43" s="14">
        <f>'P一般'!E43+'P原料'!E43</f>
        <v>65020</v>
      </c>
      <c r="F43" s="14">
        <f>'P一般'!F43+'P原料'!F43</f>
        <v>0</v>
      </c>
      <c r="G43" s="14">
        <f>'P一般'!G43+'P原料'!G43</f>
        <v>0</v>
      </c>
      <c r="H43" s="14">
        <f>'P一般'!H43+'P原料'!H43</f>
        <v>20940</v>
      </c>
      <c r="I43" s="23">
        <f>'P一般'!I43+'P原料'!I43</f>
        <v>0</v>
      </c>
      <c r="J43" s="36">
        <f>SUM(D43:I43)</f>
        <v>119029</v>
      </c>
      <c r="K43" s="27">
        <f>'P一般'!K43+'P原料'!K43</f>
        <v>46133</v>
      </c>
      <c r="L43" s="14">
        <f>'P一般'!L43+'P原料'!L43</f>
        <v>74758</v>
      </c>
      <c r="M43" s="14">
        <f>'P一般'!M43+'P原料'!M43</f>
        <v>0</v>
      </c>
      <c r="N43" s="14">
        <f>'P一般'!N43+'P原料'!N43</f>
        <v>45772</v>
      </c>
      <c r="O43" s="14">
        <f>'P一般'!O43+'P原料'!O43</f>
        <v>0</v>
      </c>
      <c r="P43" s="23">
        <f>'P一般'!P43+'P原料'!P43</f>
        <v>122925</v>
      </c>
      <c r="Q43" s="36">
        <f>SUM(K43:P43)</f>
        <v>289588</v>
      </c>
      <c r="R43" s="27">
        <f>J43+Q43</f>
        <v>408617</v>
      </c>
      <c r="S43" s="7"/>
    </row>
    <row r="44" spans="1:18" ht="16.5" customHeight="1">
      <c r="A44" s="113"/>
      <c r="B44" s="53" t="s">
        <v>10</v>
      </c>
      <c r="C44" s="53" t="s">
        <v>2</v>
      </c>
      <c r="D44" s="19">
        <f>'P一般'!D44+'P原料'!D44</f>
        <v>3552552</v>
      </c>
      <c r="E44" s="14">
        <f>'P一般'!E44+'P原料'!E44</f>
        <v>5469213</v>
      </c>
      <c r="F44" s="14">
        <f>'P一般'!F44+'P原料'!F44</f>
        <v>0</v>
      </c>
      <c r="G44" s="14">
        <f>'P一般'!G44+'P原料'!G44</f>
        <v>0</v>
      </c>
      <c r="H44" s="14">
        <f>'P一般'!H44+'P原料'!H44</f>
        <v>1342000</v>
      </c>
      <c r="I44" s="23">
        <f>'P一般'!I44+'P原料'!I44</f>
        <v>0</v>
      </c>
      <c r="J44" s="31">
        <f>SUM(D44:I44)</f>
        <v>10363765</v>
      </c>
      <c r="K44" s="27">
        <f>'P一般'!K44+'P原料'!K44</f>
        <v>3717370</v>
      </c>
      <c r="L44" s="14">
        <f>'P一般'!L44+'P原料'!L44</f>
        <v>6547686</v>
      </c>
      <c r="M44" s="14">
        <f>'P一般'!M44+'P原料'!M44</f>
        <v>0</v>
      </c>
      <c r="N44" s="14">
        <f>'P一般'!N44+'P原料'!N44</f>
        <v>3753692</v>
      </c>
      <c r="O44" s="14">
        <f>'P一般'!O44+'P原料'!O44</f>
        <v>0</v>
      </c>
      <c r="P44" s="23">
        <f>'P一般'!P44+'P原料'!P44</f>
        <v>10936879</v>
      </c>
      <c r="Q44" s="31">
        <f>SUM(K44:P44)</f>
        <v>24955627</v>
      </c>
      <c r="R44" s="27">
        <f>J44+Q44</f>
        <v>35319392</v>
      </c>
    </row>
    <row r="45" spans="1:18" ht="16.5" customHeight="1" thickBot="1">
      <c r="A45" s="114"/>
      <c r="B45" s="54" t="s">
        <v>18</v>
      </c>
      <c r="C45" s="55" t="s">
        <v>3</v>
      </c>
      <c r="D45" s="20">
        <f aca="true" t="shared" si="13" ref="D45:R45">IF(OR(D43=0,D44=0)," ",(D44/D43)*1000)</f>
        <v>107428.46774925156</v>
      </c>
      <c r="E45" s="15">
        <f t="shared" si="13"/>
        <v>84115.85665948938</v>
      </c>
      <c r="F45" s="15" t="str">
        <f t="shared" si="13"/>
        <v> </v>
      </c>
      <c r="G45" s="15" t="str">
        <f t="shared" si="13"/>
        <v> </v>
      </c>
      <c r="H45" s="15">
        <f t="shared" si="13"/>
        <v>64087.87010506208</v>
      </c>
      <c r="I45" s="24" t="str">
        <f t="shared" si="13"/>
        <v> </v>
      </c>
      <c r="J45" s="32">
        <f t="shared" si="13"/>
        <v>87069.24362970369</v>
      </c>
      <c r="K45" s="28">
        <f t="shared" si="13"/>
        <v>80579.41170095159</v>
      </c>
      <c r="L45" s="15">
        <f t="shared" si="13"/>
        <v>87585.08788357099</v>
      </c>
      <c r="M45" s="15" t="str">
        <f t="shared" si="13"/>
        <v> </v>
      </c>
      <c r="N45" s="15">
        <f t="shared" si="13"/>
        <v>82008.47679804247</v>
      </c>
      <c r="O45" s="15" t="str">
        <f t="shared" si="13"/>
        <v> </v>
      </c>
      <c r="P45" s="24">
        <f t="shared" si="13"/>
        <v>88971.96664632906</v>
      </c>
      <c r="Q45" s="32">
        <f t="shared" si="13"/>
        <v>86176.31600756937</v>
      </c>
      <c r="R45" s="28">
        <f t="shared" si="13"/>
        <v>86436.42334998299</v>
      </c>
    </row>
    <row r="46" spans="1:18" ht="16.5" customHeight="1">
      <c r="A46" s="115" t="s">
        <v>4</v>
      </c>
      <c r="B46" s="53" t="s">
        <v>9</v>
      </c>
      <c r="C46" s="53" t="s">
        <v>1</v>
      </c>
      <c r="D46" s="87">
        <f aca="true" t="shared" si="14" ref="D46:J47">D4+D7+D10+D13+D16+D19+D22+D25+D28+D31+D34+D37+D40+D43</f>
        <v>873325</v>
      </c>
      <c r="E46" s="88">
        <f t="shared" si="14"/>
        <v>908713</v>
      </c>
      <c r="F46" s="88">
        <f t="shared" si="14"/>
        <v>656793</v>
      </c>
      <c r="G46" s="88">
        <f t="shared" si="14"/>
        <v>646418</v>
      </c>
      <c r="H46" s="88">
        <f>H4+H7+H10+H13+H16+H19+H22+H25+H28+H31+H34+H37+H40+H43</f>
        <v>928818</v>
      </c>
      <c r="I46" s="30">
        <f t="shared" si="14"/>
        <v>883932</v>
      </c>
      <c r="J46" s="34">
        <f t="shared" si="14"/>
        <v>4897999</v>
      </c>
      <c r="K46" s="87">
        <f aca="true" t="shared" si="15" ref="K46:P47">K4+K7+K10+K13+K16+K19+K22+K25+K28+K31+K34+K37+K40+K43</f>
        <v>573171</v>
      </c>
      <c r="L46" s="88">
        <f t="shared" si="15"/>
        <v>823258</v>
      </c>
      <c r="M46" s="88">
        <f t="shared" si="15"/>
        <v>889729</v>
      </c>
      <c r="N46" s="88">
        <f t="shared" si="15"/>
        <v>1016584</v>
      </c>
      <c r="O46" s="88">
        <f t="shared" si="15"/>
        <v>840665</v>
      </c>
      <c r="P46" s="30">
        <f t="shared" si="15"/>
        <v>966762</v>
      </c>
      <c r="Q46" s="36">
        <f>SUM(K46:P46)</f>
        <v>5110169</v>
      </c>
      <c r="R46" s="27">
        <f>J46+Q46</f>
        <v>10008168</v>
      </c>
    </row>
    <row r="47" spans="1:18" ht="16.5" customHeight="1">
      <c r="A47" s="116"/>
      <c r="B47" s="53" t="s">
        <v>10</v>
      </c>
      <c r="C47" s="53" t="s">
        <v>2</v>
      </c>
      <c r="D47" s="85">
        <f t="shared" si="14"/>
        <v>85860058</v>
      </c>
      <c r="E47" s="16">
        <f t="shared" si="14"/>
        <v>70473080</v>
      </c>
      <c r="F47" s="16">
        <f t="shared" si="14"/>
        <v>41340845</v>
      </c>
      <c r="G47" s="16">
        <f t="shared" si="14"/>
        <v>35591852</v>
      </c>
      <c r="H47" s="16">
        <f t="shared" si="14"/>
        <v>54124200</v>
      </c>
      <c r="I47" s="29">
        <f t="shared" si="14"/>
        <v>64370743</v>
      </c>
      <c r="J47" s="33">
        <f t="shared" si="14"/>
        <v>351760778</v>
      </c>
      <c r="K47" s="85">
        <f t="shared" si="15"/>
        <v>47493440</v>
      </c>
      <c r="L47" s="16">
        <f t="shared" si="15"/>
        <v>71381098</v>
      </c>
      <c r="M47" s="16">
        <f t="shared" si="15"/>
        <v>79092313</v>
      </c>
      <c r="N47" s="16">
        <f t="shared" si="15"/>
        <v>91410013</v>
      </c>
      <c r="O47" s="16">
        <f t="shared" si="15"/>
        <v>75557283</v>
      </c>
      <c r="P47" s="29">
        <f t="shared" si="15"/>
        <v>86633853</v>
      </c>
      <c r="Q47" s="31">
        <f>SUM(K47:P47)</f>
        <v>451568000</v>
      </c>
      <c r="R47" s="27">
        <f>J47+Q47</f>
        <v>803328778</v>
      </c>
    </row>
    <row r="48" spans="1:18" ht="16.5" customHeight="1" thickBot="1">
      <c r="A48" s="117"/>
      <c r="B48" s="54" t="s">
        <v>18</v>
      </c>
      <c r="C48" s="55" t="s">
        <v>3</v>
      </c>
      <c r="D48" s="20">
        <f>IF(D46=0,,D47/D46*1000)</f>
        <v>98313.98162196204</v>
      </c>
      <c r="E48" s="15">
        <f>IF(E46=0,,E47/E46*1000)</f>
        <v>77552.6266268888</v>
      </c>
      <c r="F48" s="15">
        <f>IF(F46=0,,F47/F46*1000)</f>
        <v>62943.49208959292</v>
      </c>
      <c r="G48" s="15">
        <f aca="true" t="shared" si="16" ref="G48:P48">IF(G46=0,,G47/G46*1000)</f>
        <v>55060.118994211174</v>
      </c>
      <c r="H48" s="15">
        <f t="shared" si="16"/>
        <v>58272.12650917618</v>
      </c>
      <c r="I48" s="24">
        <f t="shared" si="16"/>
        <v>72823.18436259803</v>
      </c>
      <c r="J48" s="32">
        <f t="shared" si="16"/>
        <v>71817.24169400605</v>
      </c>
      <c r="K48" s="28">
        <f t="shared" si="16"/>
        <v>82860.8565332161</v>
      </c>
      <c r="L48" s="15">
        <f t="shared" si="16"/>
        <v>86705.62326755404</v>
      </c>
      <c r="M48" s="15">
        <f t="shared" si="16"/>
        <v>88894.83539369852</v>
      </c>
      <c r="N48" s="15">
        <f t="shared" si="16"/>
        <v>89918.79962698606</v>
      </c>
      <c r="O48" s="15">
        <f t="shared" si="16"/>
        <v>89877.99301743263</v>
      </c>
      <c r="P48" s="24">
        <f t="shared" si="16"/>
        <v>89612.38960571475</v>
      </c>
      <c r="Q48" s="32">
        <f>IF(OR(Q46=0,Q47=0)," ",(Q47/Q46)*1000)</f>
        <v>88366.54912978417</v>
      </c>
      <c r="R48" s="28">
        <f>IF(OR(R46=0,R47=0)," ",(R47/R46)*1000)</f>
        <v>80267.31545673494</v>
      </c>
    </row>
    <row r="49" spans="1:18" ht="15.75" thickBot="1">
      <c r="A49" s="119" t="s">
        <v>13</v>
      </c>
      <c r="B49" s="120"/>
      <c r="C49" s="121"/>
      <c r="D49" s="37">
        <f>'総合計'!D49</f>
        <v>82.38</v>
      </c>
      <c r="E49" s="38">
        <f>'総合計'!E49</f>
        <v>80.42</v>
      </c>
      <c r="F49" s="38">
        <f>'総合計'!F49</f>
        <v>79.27</v>
      </c>
      <c r="G49" s="38">
        <f>'総合計'!G49</f>
        <v>79.52</v>
      </c>
      <c r="H49" s="38">
        <f>'総合計'!H49</f>
        <v>78.49</v>
      </c>
      <c r="I49" s="39">
        <f>'総合計'!I49</f>
        <v>78.53</v>
      </c>
      <c r="J49" s="40">
        <f>'総合計'!J49</f>
        <v>79.76</v>
      </c>
      <c r="K49" s="41">
        <f>'総合計'!K49</f>
        <v>78.3</v>
      </c>
      <c r="L49" s="38">
        <f>'総合計'!L49</f>
        <v>79.84</v>
      </c>
      <c r="M49" s="38">
        <f>'総合計'!M49</f>
        <v>82.31</v>
      </c>
      <c r="N49" s="38">
        <f>'総合計'!N49</f>
        <v>87.08</v>
      </c>
      <c r="O49" s="38">
        <f>'総合計'!O49</f>
        <v>91.48</v>
      </c>
      <c r="P49" s="39">
        <f>'総合計'!P49</f>
        <v>94.08</v>
      </c>
      <c r="Q49" s="40">
        <f>'総合計'!Q49</f>
        <v>86.07</v>
      </c>
      <c r="R49" s="42">
        <f>'総合計'!R49</f>
        <v>82.88</v>
      </c>
    </row>
    <row r="50" spans="1:3" ht="16.5">
      <c r="A50" s="96" t="str">
        <f>'総合計'!A59</f>
        <v>※全て確定値。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7"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  <mergeCell ref="A46:A48"/>
    <mergeCell ref="A49:C49"/>
    <mergeCell ref="A13:A15"/>
    <mergeCell ref="A16:A18"/>
    <mergeCell ref="A19:A21"/>
    <mergeCell ref="A22:A24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55" zoomScaleNormal="5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J49" sqref="J49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4.00390625" style="0" customWidth="1"/>
  </cols>
  <sheetData>
    <row r="1" spans="1:16" ht="27" customHeight="1">
      <c r="A1" s="46" t="s">
        <v>48</v>
      </c>
      <c r="B1" s="84" t="s">
        <v>40</v>
      </c>
      <c r="C1" s="47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8" ht="23.25" customHeight="1" thickBot="1">
      <c r="A2" s="56" t="s">
        <v>0</v>
      </c>
      <c r="B2" s="57" t="s">
        <v>46</v>
      </c>
      <c r="C2" s="5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41711</v>
      </c>
    </row>
    <row r="3" spans="1:19" ht="24" customHeight="1" thickBot="1">
      <c r="A3" s="51"/>
      <c r="B3" s="52"/>
      <c r="C3" s="52"/>
      <c r="D3" s="63" t="s">
        <v>28</v>
      </c>
      <c r="E3" s="65" t="s">
        <v>29</v>
      </c>
      <c r="F3" s="65" t="s">
        <v>30</v>
      </c>
      <c r="G3" s="65" t="s">
        <v>31</v>
      </c>
      <c r="H3" s="65" t="s">
        <v>32</v>
      </c>
      <c r="I3" s="66" t="s">
        <v>33</v>
      </c>
      <c r="J3" s="67" t="s">
        <v>14</v>
      </c>
      <c r="K3" s="66" t="s">
        <v>34</v>
      </c>
      <c r="L3" s="65" t="s">
        <v>35</v>
      </c>
      <c r="M3" s="65" t="s">
        <v>36</v>
      </c>
      <c r="N3" s="65" t="s">
        <v>37</v>
      </c>
      <c r="O3" s="65" t="s">
        <v>38</v>
      </c>
      <c r="P3" s="66" t="s">
        <v>39</v>
      </c>
      <c r="Q3" s="69" t="s">
        <v>15</v>
      </c>
      <c r="R3" s="70" t="s">
        <v>16</v>
      </c>
      <c r="S3" s="2"/>
    </row>
    <row r="4" spans="1:19" s="8" customFormat="1" ht="16.5" customHeight="1">
      <c r="A4" s="112" t="s">
        <v>17</v>
      </c>
      <c r="B4" s="53" t="s">
        <v>9</v>
      </c>
      <c r="C4" s="53" t="s">
        <v>1</v>
      </c>
      <c r="D4" s="89">
        <v>86659</v>
      </c>
      <c r="E4" s="97">
        <v>184549</v>
      </c>
      <c r="F4" s="97">
        <v>148739</v>
      </c>
      <c r="G4" s="97">
        <v>57803</v>
      </c>
      <c r="H4" s="97">
        <v>201625</v>
      </c>
      <c r="I4" s="100">
        <v>97328</v>
      </c>
      <c r="J4" s="103">
        <f>SUM(D4:I4)</f>
        <v>776703</v>
      </c>
      <c r="K4" s="100">
        <v>98452</v>
      </c>
      <c r="L4" s="97">
        <v>176499</v>
      </c>
      <c r="M4" s="97">
        <v>149657</v>
      </c>
      <c r="N4" s="97">
        <v>144467</v>
      </c>
      <c r="O4" s="97">
        <v>115155</v>
      </c>
      <c r="P4" s="100">
        <v>133106</v>
      </c>
      <c r="Q4" s="34">
        <f>SUM(K4:P4)</f>
        <v>817336</v>
      </c>
      <c r="R4" s="27">
        <f>J4+Q4</f>
        <v>1594039</v>
      </c>
      <c r="S4" s="7"/>
    </row>
    <row r="5" spans="1:19" s="8" customFormat="1" ht="16.5" customHeight="1">
      <c r="A5" s="113"/>
      <c r="B5" s="53" t="s">
        <v>10</v>
      </c>
      <c r="C5" s="53" t="s">
        <v>2</v>
      </c>
      <c r="D5" s="89">
        <v>8890612</v>
      </c>
      <c r="E5" s="97">
        <v>15346787</v>
      </c>
      <c r="F5" s="97">
        <v>8862372</v>
      </c>
      <c r="G5" s="97">
        <v>3311876</v>
      </c>
      <c r="H5" s="97">
        <v>12068599</v>
      </c>
      <c r="I5" s="100">
        <v>7187355</v>
      </c>
      <c r="J5" s="103">
        <f>SUM(D5:I5)</f>
        <v>55667601</v>
      </c>
      <c r="K5" s="102">
        <v>8280266</v>
      </c>
      <c r="L5" s="106">
        <v>15357827</v>
      </c>
      <c r="M5" s="106">
        <v>13373286</v>
      </c>
      <c r="N5" s="106">
        <v>13025175</v>
      </c>
      <c r="O5" s="106">
        <v>10568441</v>
      </c>
      <c r="P5" s="102">
        <v>12147482</v>
      </c>
      <c r="Q5" s="33">
        <f>SUM(K5:P5)</f>
        <v>72752477</v>
      </c>
      <c r="R5" s="27">
        <f>J5+Q5</f>
        <v>128420078</v>
      </c>
      <c r="S5" s="7"/>
    </row>
    <row r="6" spans="1:19" s="8" customFormat="1" ht="16.5" customHeight="1" thickBot="1">
      <c r="A6" s="114"/>
      <c r="B6" s="54" t="s">
        <v>18</v>
      </c>
      <c r="C6" s="55" t="s">
        <v>3</v>
      </c>
      <c r="D6" s="44">
        <f>IF(OR(D4=0,D5=0)," ",D5/D4*1000)</f>
        <v>102593.06015532144</v>
      </c>
      <c r="E6" s="15">
        <f aca="true" t="shared" si="0" ref="E6:P6">IF(OR(E4=0,E5=0)," ",E5/E4*1000)</f>
        <v>83158.33193352443</v>
      </c>
      <c r="F6" s="15">
        <f t="shared" si="0"/>
        <v>59583.377594309495</v>
      </c>
      <c r="G6" s="15">
        <f t="shared" si="0"/>
        <v>57295.91889694306</v>
      </c>
      <c r="H6" s="15">
        <f t="shared" si="0"/>
        <v>59856.659640421574</v>
      </c>
      <c r="I6" s="101">
        <f t="shared" si="0"/>
        <v>73846.73475258918</v>
      </c>
      <c r="J6" s="32">
        <f t="shared" si="0"/>
        <v>71671.66986608782</v>
      </c>
      <c r="K6" s="101">
        <f t="shared" si="0"/>
        <v>84104.59919554707</v>
      </c>
      <c r="L6" s="15">
        <f t="shared" si="0"/>
        <v>87013.67713131518</v>
      </c>
      <c r="M6" s="15">
        <f t="shared" si="0"/>
        <v>89359.57556278691</v>
      </c>
      <c r="N6" s="15">
        <f t="shared" si="0"/>
        <v>90160.20959803968</v>
      </c>
      <c r="O6" s="15">
        <f t="shared" si="0"/>
        <v>91775.7891537493</v>
      </c>
      <c r="P6" s="101">
        <f t="shared" si="0"/>
        <v>91261.71622616562</v>
      </c>
      <c r="Q6" s="32">
        <f>IF(OR(Q4=0,Q5=0)," ",(Q5/Q4)*1000)</f>
        <v>89011.71244139498</v>
      </c>
      <c r="R6" s="28">
        <f>IF(OR(R4=0,R5=0)," ",(R5/R4)*1000)</f>
        <v>80562.695141085</v>
      </c>
      <c r="S6" s="10"/>
    </row>
    <row r="7" spans="1:19" s="8" customFormat="1" ht="16.5" customHeight="1">
      <c r="A7" s="112" t="s">
        <v>20</v>
      </c>
      <c r="B7" s="53" t="s">
        <v>9</v>
      </c>
      <c r="C7" s="53" t="s">
        <v>1</v>
      </c>
      <c r="D7" s="89"/>
      <c r="E7" s="97"/>
      <c r="F7" s="97"/>
      <c r="G7" s="97"/>
      <c r="H7" s="97"/>
      <c r="I7" s="100"/>
      <c r="J7" s="103">
        <f>SUM(D7:I7)</f>
        <v>0</v>
      </c>
      <c r="K7" s="100"/>
      <c r="L7" s="97"/>
      <c r="M7" s="97"/>
      <c r="N7" s="97"/>
      <c r="O7" s="97"/>
      <c r="P7" s="100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13"/>
      <c r="B8" s="53" t="s">
        <v>10</v>
      </c>
      <c r="C8" s="53" t="s">
        <v>2</v>
      </c>
      <c r="D8" s="89"/>
      <c r="E8" s="97"/>
      <c r="F8" s="97"/>
      <c r="G8" s="97"/>
      <c r="H8" s="97"/>
      <c r="I8" s="100"/>
      <c r="J8" s="103">
        <f>SUM(D8:I8)</f>
        <v>0</v>
      </c>
      <c r="K8" s="102"/>
      <c r="L8" s="106"/>
      <c r="M8" s="106"/>
      <c r="N8" s="106"/>
      <c r="O8" s="106"/>
      <c r="P8" s="102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4"/>
      <c r="B9" s="54" t="s">
        <v>18</v>
      </c>
      <c r="C9" s="55" t="s">
        <v>3</v>
      </c>
      <c r="D9" s="44" t="str">
        <f aca="true" t="shared" si="1" ref="D9:P9">IF(OR(D7=0,D8=0)," ",D8/D7*1000)</f>
        <v> </v>
      </c>
      <c r="E9" s="15" t="str">
        <f t="shared" si="1"/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101" t="str">
        <f t="shared" si="1"/>
        <v> </v>
      </c>
      <c r="J9" s="32" t="str">
        <f t="shared" si="1"/>
        <v> </v>
      </c>
      <c r="K9" s="101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101" t="str">
        <f t="shared" si="1"/>
        <v> </v>
      </c>
      <c r="Q9" s="32" t="str">
        <f>IF(OR(Q7=0,Q8=0)," ",(Q8/Q7)*1000)</f>
        <v> </v>
      </c>
      <c r="R9" s="28" t="str">
        <f>IF(OR(R7=0,R8=0)," ",(R8/R7)*1000)</f>
        <v> </v>
      </c>
      <c r="S9" s="7"/>
    </row>
    <row r="10" spans="1:19" s="8" customFormat="1" ht="16.5" customHeight="1">
      <c r="A10" s="112" t="s">
        <v>19</v>
      </c>
      <c r="B10" s="53" t="s">
        <v>9</v>
      </c>
      <c r="C10" s="53" t="s">
        <v>1</v>
      </c>
      <c r="D10" s="89">
        <v>128347</v>
      </c>
      <c r="E10" s="97">
        <v>63330</v>
      </c>
      <c r="F10" s="97">
        <v>177971</v>
      </c>
      <c r="G10" s="97">
        <v>83940</v>
      </c>
      <c r="H10" s="97">
        <v>166122</v>
      </c>
      <c r="I10" s="100">
        <v>160617</v>
      </c>
      <c r="J10" s="103">
        <f>SUM(D10:I10)</f>
        <v>780327</v>
      </c>
      <c r="K10" s="100">
        <v>65817</v>
      </c>
      <c r="L10" s="97">
        <v>93760</v>
      </c>
      <c r="M10" s="97">
        <v>108951</v>
      </c>
      <c r="N10" s="97">
        <v>178875</v>
      </c>
      <c r="O10" s="97">
        <v>104573</v>
      </c>
      <c r="P10" s="100">
        <v>120586</v>
      </c>
      <c r="Q10" s="31">
        <f>SUM(K10:P10)</f>
        <v>672562</v>
      </c>
      <c r="R10" s="27">
        <f>J10+Q10</f>
        <v>1452889</v>
      </c>
      <c r="S10" s="7"/>
    </row>
    <row r="11" spans="1:19" s="8" customFormat="1" ht="16.5" customHeight="1">
      <c r="A11" s="113"/>
      <c r="B11" s="53" t="s">
        <v>10</v>
      </c>
      <c r="C11" s="53" t="s">
        <v>2</v>
      </c>
      <c r="D11" s="89">
        <v>12881190</v>
      </c>
      <c r="E11" s="97">
        <v>4931874</v>
      </c>
      <c r="F11" s="97">
        <v>10994908</v>
      </c>
      <c r="G11" s="97">
        <v>4745806</v>
      </c>
      <c r="H11" s="97">
        <v>10032030</v>
      </c>
      <c r="I11" s="100">
        <v>11210895</v>
      </c>
      <c r="J11" s="103">
        <f>SUM(D11:I11)</f>
        <v>54796703</v>
      </c>
      <c r="K11" s="102">
        <v>5297785</v>
      </c>
      <c r="L11" s="106">
        <v>8189972</v>
      </c>
      <c r="M11" s="106">
        <v>9875016</v>
      </c>
      <c r="N11" s="106">
        <v>16576635</v>
      </c>
      <c r="O11" s="106">
        <v>9336261</v>
      </c>
      <c r="P11" s="102">
        <v>10823843</v>
      </c>
      <c r="Q11" s="33">
        <f>SUM(K11:P11)</f>
        <v>60099512</v>
      </c>
      <c r="R11" s="29">
        <f>J11+Q11</f>
        <v>114896215</v>
      </c>
      <c r="S11" s="7"/>
    </row>
    <row r="12" spans="1:19" s="8" customFormat="1" ht="16.5" customHeight="1" thickBot="1">
      <c r="A12" s="114"/>
      <c r="B12" s="54" t="s">
        <v>18</v>
      </c>
      <c r="C12" s="55" t="s">
        <v>3</v>
      </c>
      <c r="D12" s="44">
        <f aca="true" t="shared" si="2" ref="D12:P12">IF(OR(D10=0,D11=0)," ",D11/D10*1000)</f>
        <v>100362.22116605764</v>
      </c>
      <c r="E12" s="15">
        <f t="shared" si="2"/>
        <v>77875.79346281383</v>
      </c>
      <c r="F12" s="15">
        <f t="shared" si="2"/>
        <v>61779.211219805475</v>
      </c>
      <c r="G12" s="15">
        <f t="shared" si="2"/>
        <v>56538.0748153443</v>
      </c>
      <c r="H12" s="15">
        <f t="shared" si="2"/>
        <v>60389.532993823814</v>
      </c>
      <c r="I12" s="101">
        <f t="shared" si="2"/>
        <v>69798.9316199406</v>
      </c>
      <c r="J12" s="32">
        <f t="shared" si="2"/>
        <v>70222.74379843322</v>
      </c>
      <c r="K12" s="101">
        <f t="shared" si="2"/>
        <v>80492.65387361927</v>
      </c>
      <c r="L12" s="15">
        <f t="shared" si="2"/>
        <v>87350.38395904437</v>
      </c>
      <c r="M12" s="15">
        <f t="shared" si="2"/>
        <v>90637.22223751963</v>
      </c>
      <c r="N12" s="15">
        <f t="shared" si="2"/>
        <v>92671.61425576519</v>
      </c>
      <c r="O12" s="15">
        <f t="shared" si="2"/>
        <v>89279.8427892477</v>
      </c>
      <c r="P12" s="101">
        <f t="shared" si="2"/>
        <v>89760.3618993913</v>
      </c>
      <c r="Q12" s="32">
        <f>IF(OR(Q10=0,Q11=0)," ",(Q11/Q10)*1000)</f>
        <v>89359.065781296</v>
      </c>
      <c r="R12" s="28">
        <f>IF(OR(R10=0,R11=0)," ",(R11/R10)*1000)</f>
        <v>79081.20647895332</v>
      </c>
      <c r="S12" s="10"/>
    </row>
    <row r="13" spans="1:19" s="8" customFormat="1" ht="16.5" customHeight="1">
      <c r="A13" s="112" t="s">
        <v>42</v>
      </c>
      <c r="B13" s="53" t="s">
        <v>9</v>
      </c>
      <c r="C13" s="53" t="s">
        <v>1</v>
      </c>
      <c r="D13" s="89">
        <v>245210</v>
      </c>
      <c r="E13" s="97">
        <v>303851</v>
      </c>
      <c r="F13" s="97">
        <v>160817</v>
      </c>
      <c r="G13" s="97">
        <v>274184</v>
      </c>
      <c r="H13" s="97">
        <v>168065</v>
      </c>
      <c r="I13" s="100">
        <v>363749</v>
      </c>
      <c r="J13" s="103">
        <f>SUM(D13:I13)</f>
        <v>1515876</v>
      </c>
      <c r="K13" s="100">
        <v>199432</v>
      </c>
      <c r="L13" s="97">
        <v>299391</v>
      </c>
      <c r="M13" s="97">
        <v>308460</v>
      </c>
      <c r="N13" s="97">
        <v>340001</v>
      </c>
      <c r="O13" s="97">
        <v>325354</v>
      </c>
      <c r="P13" s="100">
        <v>296235</v>
      </c>
      <c r="Q13" s="31">
        <f>SUM(K13:P13)</f>
        <v>1768873</v>
      </c>
      <c r="R13" s="27">
        <f>J13+Q13</f>
        <v>3284749</v>
      </c>
      <c r="S13" s="7"/>
    </row>
    <row r="14" spans="1:19" s="8" customFormat="1" ht="16.5" customHeight="1">
      <c r="A14" s="113"/>
      <c r="B14" s="53" t="s">
        <v>10</v>
      </c>
      <c r="C14" s="53" t="s">
        <v>2</v>
      </c>
      <c r="D14" s="89">
        <v>23226341</v>
      </c>
      <c r="E14" s="98">
        <v>22484063</v>
      </c>
      <c r="F14" s="97">
        <v>10218214</v>
      </c>
      <c r="G14" s="97">
        <v>15226919</v>
      </c>
      <c r="H14" s="97">
        <v>9314595</v>
      </c>
      <c r="I14" s="100">
        <v>26236598</v>
      </c>
      <c r="J14" s="103">
        <f>SUM(D14:I14)</f>
        <v>106706730</v>
      </c>
      <c r="K14" s="102">
        <v>16468854</v>
      </c>
      <c r="L14" s="106">
        <v>25685528</v>
      </c>
      <c r="M14" s="106">
        <v>27574938</v>
      </c>
      <c r="N14" s="106">
        <v>30395639</v>
      </c>
      <c r="O14" s="106">
        <v>29428038</v>
      </c>
      <c r="P14" s="102">
        <v>26236342</v>
      </c>
      <c r="Q14" s="33">
        <f>SUM(K14:P14)</f>
        <v>155789339</v>
      </c>
      <c r="R14" s="29">
        <f>J14+Q14</f>
        <v>262496069</v>
      </c>
      <c r="S14" s="7"/>
    </row>
    <row r="15" spans="1:19" s="8" customFormat="1" ht="16.5" customHeight="1" thickBot="1">
      <c r="A15" s="114"/>
      <c r="B15" s="54" t="s">
        <v>18</v>
      </c>
      <c r="C15" s="55" t="s">
        <v>3</v>
      </c>
      <c r="D15" s="44">
        <f aca="true" t="shared" si="3" ref="D15:P15">IF(OR(D13=0,D14=0)," ",D14/D13*1000)</f>
        <v>94720.20309122793</v>
      </c>
      <c r="E15" s="99">
        <f t="shared" si="3"/>
        <v>73997.00181997097</v>
      </c>
      <c r="F15" s="15">
        <f t="shared" si="3"/>
        <v>63539.38949240441</v>
      </c>
      <c r="G15" s="15">
        <f t="shared" si="3"/>
        <v>55535.403232865516</v>
      </c>
      <c r="H15" s="15">
        <f t="shared" si="3"/>
        <v>55422.57459911344</v>
      </c>
      <c r="I15" s="101">
        <f t="shared" si="3"/>
        <v>72128.30275822064</v>
      </c>
      <c r="J15" s="32">
        <f t="shared" si="3"/>
        <v>70392.78278698259</v>
      </c>
      <c r="K15" s="101">
        <f t="shared" si="3"/>
        <v>82578.79377431907</v>
      </c>
      <c r="L15" s="15">
        <f t="shared" si="3"/>
        <v>85792.58561546607</v>
      </c>
      <c r="M15" s="15">
        <f t="shared" si="3"/>
        <v>89395.50671075666</v>
      </c>
      <c r="N15" s="15">
        <f t="shared" si="3"/>
        <v>89398.67529801383</v>
      </c>
      <c r="O15" s="15">
        <f t="shared" si="3"/>
        <v>90449.28908204602</v>
      </c>
      <c r="P15" s="101">
        <f t="shared" si="3"/>
        <v>88565.97633635458</v>
      </c>
      <c r="Q15" s="32">
        <f>IF(OR(Q13=0,Q14=0)," ",(Q14/Q13)*1000)</f>
        <v>88072.65360486592</v>
      </c>
      <c r="R15" s="28">
        <f>IF(OR(R13=0,R14=0)," ",(R14/R13)*1000)</f>
        <v>79913.58517804557</v>
      </c>
      <c r="S15" s="10"/>
    </row>
    <row r="16" spans="1:19" s="8" customFormat="1" ht="16.5" customHeight="1">
      <c r="A16" s="112" t="s">
        <v>25</v>
      </c>
      <c r="B16" s="53" t="s">
        <v>9</v>
      </c>
      <c r="C16" s="53" t="s">
        <v>1</v>
      </c>
      <c r="D16" s="89">
        <v>244778</v>
      </c>
      <c r="E16" s="98">
        <v>174702</v>
      </c>
      <c r="F16" s="97">
        <v>146703</v>
      </c>
      <c r="G16" s="97">
        <v>188220</v>
      </c>
      <c r="H16" s="97">
        <v>277929</v>
      </c>
      <c r="I16" s="100">
        <v>201450</v>
      </c>
      <c r="J16" s="103">
        <f>SUM(D16:I16)</f>
        <v>1233782</v>
      </c>
      <c r="K16" s="100">
        <v>129127</v>
      </c>
      <c r="L16" s="97">
        <v>119886</v>
      </c>
      <c r="M16" s="97">
        <v>252200</v>
      </c>
      <c r="N16" s="97">
        <v>229056</v>
      </c>
      <c r="O16" s="97">
        <v>188692</v>
      </c>
      <c r="P16" s="100">
        <v>207355</v>
      </c>
      <c r="Q16" s="31">
        <f>SUM(K16:P16)</f>
        <v>1126316</v>
      </c>
      <c r="R16" s="27">
        <f>J16+Q16</f>
        <v>2360098</v>
      </c>
      <c r="S16" s="7"/>
    </row>
    <row r="17" spans="1:19" s="8" customFormat="1" ht="16.5" customHeight="1">
      <c r="A17" s="113"/>
      <c r="B17" s="53" t="s">
        <v>10</v>
      </c>
      <c r="C17" s="53" t="s">
        <v>2</v>
      </c>
      <c r="D17" s="89">
        <v>24735857</v>
      </c>
      <c r="E17" s="98">
        <v>13357949</v>
      </c>
      <c r="F17" s="97">
        <v>10025153</v>
      </c>
      <c r="G17" s="97">
        <v>10060905</v>
      </c>
      <c r="H17" s="97">
        <v>16174229</v>
      </c>
      <c r="I17" s="100">
        <v>14991193</v>
      </c>
      <c r="J17" s="103">
        <f>SUM(D17:I17)</f>
        <v>89345286</v>
      </c>
      <c r="K17" s="102">
        <v>10874456</v>
      </c>
      <c r="L17" s="106">
        <v>10448481</v>
      </c>
      <c r="M17" s="106">
        <v>22169553</v>
      </c>
      <c r="N17" s="106">
        <v>20637300</v>
      </c>
      <c r="O17" s="106">
        <v>16787363</v>
      </c>
      <c r="P17" s="102">
        <v>18717458</v>
      </c>
      <c r="Q17" s="31">
        <f>SUM(K17:P17)</f>
        <v>99634611</v>
      </c>
      <c r="R17" s="27">
        <f>J17+Q17</f>
        <v>188979897</v>
      </c>
      <c r="S17" s="7"/>
    </row>
    <row r="18" spans="1:19" s="8" customFormat="1" ht="16.5" customHeight="1" thickBot="1">
      <c r="A18" s="114"/>
      <c r="B18" s="54" t="s">
        <v>18</v>
      </c>
      <c r="C18" s="55" t="s">
        <v>3</v>
      </c>
      <c r="D18" s="44">
        <f aca="true" t="shared" si="4" ref="D18:P18">IF(OR(D16=0,D17=0)," ",D17/D16*1000)</f>
        <v>101054.24915637843</v>
      </c>
      <c r="E18" s="99">
        <f t="shared" si="4"/>
        <v>76461.33988162699</v>
      </c>
      <c r="F18" s="15">
        <f t="shared" si="4"/>
        <v>68336.38712228107</v>
      </c>
      <c r="G18" s="15">
        <f t="shared" si="4"/>
        <v>53452.90086069493</v>
      </c>
      <c r="H18" s="15">
        <f t="shared" si="4"/>
        <v>58195.54274652879</v>
      </c>
      <c r="I18" s="101">
        <f t="shared" si="4"/>
        <v>74416.4457681807</v>
      </c>
      <c r="J18" s="32">
        <f t="shared" si="4"/>
        <v>72415.78009729434</v>
      </c>
      <c r="K18" s="101">
        <f t="shared" si="4"/>
        <v>84215.19899014149</v>
      </c>
      <c r="L18" s="15">
        <f t="shared" si="4"/>
        <v>87153.4707972574</v>
      </c>
      <c r="M18" s="15">
        <f t="shared" si="4"/>
        <v>87904.65107057891</v>
      </c>
      <c r="N18" s="15">
        <f t="shared" si="4"/>
        <v>90097.18147527242</v>
      </c>
      <c r="O18" s="15">
        <f t="shared" si="4"/>
        <v>88967.00973014224</v>
      </c>
      <c r="P18" s="101">
        <f t="shared" si="4"/>
        <v>90267.69549805888</v>
      </c>
      <c r="Q18" s="32">
        <f>IF(OR(Q16=0,Q17=0)," ",(Q17/Q16)*1000)</f>
        <v>88460.61939988422</v>
      </c>
      <c r="R18" s="28">
        <f>IF(OR(R16=0,R17=0)," ",(R17/R16)*1000)</f>
        <v>80072.90248116816</v>
      </c>
      <c r="S18" s="10"/>
    </row>
    <row r="19" spans="1:19" s="8" customFormat="1" ht="16.5" customHeight="1">
      <c r="A19" s="112" t="s">
        <v>21</v>
      </c>
      <c r="B19" s="53" t="s">
        <v>9</v>
      </c>
      <c r="C19" s="53" t="s">
        <v>1</v>
      </c>
      <c r="D19" s="89">
        <v>69562</v>
      </c>
      <c r="E19" s="98">
        <v>105739</v>
      </c>
      <c r="F19" s="97">
        <v>22563</v>
      </c>
      <c r="G19" s="97">
        <v>42271</v>
      </c>
      <c r="H19" s="97">
        <v>89637</v>
      </c>
      <c r="I19" s="100">
        <v>60787</v>
      </c>
      <c r="J19" s="103">
        <f>SUM(D19:I19)</f>
        <v>390559</v>
      </c>
      <c r="K19" s="100">
        <v>34209</v>
      </c>
      <c r="L19" s="97">
        <v>22409</v>
      </c>
      <c r="M19" s="97">
        <v>47225</v>
      </c>
      <c r="N19" s="97">
        <v>77587</v>
      </c>
      <c r="O19" s="97">
        <v>78773</v>
      </c>
      <c r="P19" s="100">
        <v>40538</v>
      </c>
      <c r="Q19" s="31">
        <f>SUM(K19:P19)</f>
        <v>300741</v>
      </c>
      <c r="R19" s="27">
        <f>J19+Q19</f>
        <v>691300</v>
      </c>
      <c r="S19" s="7"/>
    </row>
    <row r="20" spans="1:19" s="8" customFormat="1" ht="16.5" customHeight="1">
      <c r="A20" s="113"/>
      <c r="B20" s="53" t="s">
        <v>10</v>
      </c>
      <c r="C20" s="53" t="s">
        <v>2</v>
      </c>
      <c r="D20" s="89">
        <v>6235672</v>
      </c>
      <c r="E20" s="98">
        <v>7895559</v>
      </c>
      <c r="F20" s="97">
        <v>1239750</v>
      </c>
      <c r="G20" s="97">
        <v>2245898</v>
      </c>
      <c r="H20" s="97">
        <v>4927720</v>
      </c>
      <c r="I20" s="100">
        <v>4743982</v>
      </c>
      <c r="J20" s="103">
        <f>SUM(D20:I20)</f>
        <v>27288581</v>
      </c>
      <c r="K20" s="102">
        <v>2853998</v>
      </c>
      <c r="L20" s="106">
        <v>1926693</v>
      </c>
      <c r="M20" s="106">
        <v>4058296</v>
      </c>
      <c r="N20" s="106">
        <v>6942332</v>
      </c>
      <c r="O20" s="106">
        <v>6997745</v>
      </c>
      <c r="P20" s="102">
        <v>3560219</v>
      </c>
      <c r="Q20" s="31">
        <f>SUM(K20:P20)</f>
        <v>26339283</v>
      </c>
      <c r="R20" s="27">
        <f>J20+Q20</f>
        <v>53627864</v>
      </c>
      <c r="S20" s="7"/>
    </row>
    <row r="21" spans="1:19" s="8" customFormat="1" ht="16.5" customHeight="1" thickBot="1">
      <c r="A21" s="114"/>
      <c r="B21" s="54" t="s">
        <v>18</v>
      </c>
      <c r="C21" s="55" t="s">
        <v>3</v>
      </c>
      <c r="D21" s="44">
        <f aca="true" t="shared" si="5" ref="D21:P21">IF(OR(D19=0,D20=0)," ",D20/D19*1000)</f>
        <v>89641.93093930594</v>
      </c>
      <c r="E21" s="15">
        <f t="shared" si="5"/>
        <v>74670.26357351593</v>
      </c>
      <c r="F21" s="15">
        <f t="shared" si="5"/>
        <v>54946.1507778221</v>
      </c>
      <c r="G21" s="15">
        <f t="shared" si="5"/>
        <v>53130.94083414161</v>
      </c>
      <c r="H21" s="15">
        <f t="shared" si="5"/>
        <v>54974.17361134353</v>
      </c>
      <c r="I21" s="101">
        <f t="shared" si="5"/>
        <v>78042.706499745</v>
      </c>
      <c r="J21" s="32">
        <f t="shared" si="5"/>
        <v>69870.57269196204</v>
      </c>
      <c r="K21" s="101">
        <f t="shared" si="5"/>
        <v>83428.27910783711</v>
      </c>
      <c r="L21" s="15">
        <f t="shared" si="5"/>
        <v>85978.53540987996</v>
      </c>
      <c r="M21" s="15">
        <f t="shared" si="5"/>
        <v>85935.33086289042</v>
      </c>
      <c r="N21" s="15">
        <f t="shared" si="5"/>
        <v>89478.03111345973</v>
      </c>
      <c r="O21" s="15">
        <f t="shared" si="5"/>
        <v>88834.30870983713</v>
      </c>
      <c r="P21" s="101">
        <f t="shared" si="5"/>
        <v>87824.23898564311</v>
      </c>
      <c r="Q21" s="32">
        <f>IF(OR(Q19=0,Q20=0)," ",(Q20/Q19)*1000)</f>
        <v>87581.28422795694</v>
      </c>
      <c r="R21" s="28">
        <f>IF(OR(R19=0,R20=0)," ",(R20/R19)*1000)</f>
        <v>77575.38550556921</v>
      </c>
      <c r="S21" s="10"/>
    </row>
    <row r="22" spans="1:19" s="8" customFormat="1" ht="16.5" customHeight="1">
      <c r="A22" s="112" t="s">
        <v>41</v>
      </c>
      <c r="B22" s="53" t="s">
        <v>9</v>
      </c>
      <c r="C22" s="53" t="s">
        <v>1</v>
      </c>
      <c r="D22" s="89"/>
      <c r="E22" s="97"/>
      <c r="F22" s="97"/>
      <c r="G22" s="97"/>
      <c r="H22" s="97"/>
      <c r="I22" s="100"/>
      <c r="J22" s="103">
        <f>SUM(D22:I22)</f>
        <v>0</v>
      </c>
      <c r="K22" s="100"/>
      <c r="L22" s="97">
        <v>12417</v>
      </c>
      <c r="M22" s="97"/>
      <c r="N22" s="97"/>
      <c r="O22" s="97"/>
      <c r="P22" s="100"/>
      <c r="Q22" s="31">
        <f>SUM(K22:P22)</f>
        <v>12417</v>
      </c>
      <c r="R22" s="27">
        <f>J22+Q22</f>
        <v>12417</v>
      </c>
      <c r="S22" s="7"/>
    </row>
    <row r="23" spans="1:19" s="8" customFormat="1" ht="16.5" customHeight="1">
      <c r="A23" s="113"/>
      <c r="B23" s="53" t="s">
        <v>10</v>
      </c>
      <c r="C23" s="53" t="s">
        <v>2</v>
      </c>
      <c r="D23" s="89"/>
      <c r="E23" s="97"/>
      <c r="F23" s="97"/>
      <c r="G23" s="97"/>
      <c r="H23" s="97"/>
      <c r="I23" s="100"/>
      <c r="J23" s="103">
        <f>SUM(D23:I23)</f>
        <v>0</v>
      </c>
      <c r="K23" s="102"/>
      <c r="L23" s="106">
        <v>1085679</v>
      </c>
      <c r="M23" s="106"/>
      <c r="N23" s="106"/>
      <c r="O23" s="106"/>
      <c r="P23" s="102"/>
      <c r="Q23" s="31">
        <f>SUM(K23:P23)</f>
        <v>1085679</v>
      </c>
      <c r="R23" s="27">
        <f>J23+Q23</f>
        <v>1085679</v>
      </c>
      <c r="S23" s="7"/>
    </row>
    <row r="24" spans="1:19" s="8" customFormat="1" ht="16.5" customHeight="1" thickBot="1">
      <c r="A24" s="114"/>
      <c r="B24" s="54" t="s">
        <v>18</v>
      </c>
      <c r="C24" s="55" t="s">
        <v>3</v>
      </c>
      <c r="D24" s="44" t="str">
        <f aca="true" t="shared" si="6" ref="D24:P24">IF(OR(D22=0,D23=0)," ",D23/D22*1000)</f>
        <v> </v>
      </c>
      <c r="E24" s="15" t="str">
        <f t="shared" si="6"/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101" t="str">
        <f t="shared" si="6"/>
        <v> </v>
      </c>
      <c r="J24" s="32" t="str">
        <f t="shared" si="6"/>
        <v> </v>
      </c>
      <c r="K24" s="101" t="str">
        <f t="shared" si="6"/>
        <v> </v>
      </c>
      <c r="L24" s="15">
        <f t="shared" si="6"/>
        <v>87434.88765402272</v>
      </c>
      <c r="M24" s="15" t="str">
        <f t="shared" si="6"/>
        <v> </v>
      </c>
      <c r="N24" s="15" t="str">
        <f t="shared" si="6"/>
        <v> </v>
      </c>
      <c r="O24" s="15" t="str">
        <f t="shared" si="6"/>
        <v> </v>
      </c>
      <c r="P24" s="101" t="str">
        <f t="shared" si="6"/>
        <v> </v>
      </c>
      <c r="Q24" s="32">
        <f>IF(OR(Q22=0,Q23=0)," ",(Q23/Q22)*1000)</f>
        <v>87434.88765402272</v>
      </c>
      <c r="R24" s="28">
        <f>IF(OR(R22=0,R23=0)," ",(R23/R22)*1000)</f>
        <v>87434.88765402272</v>
      </c>
      <c r="S24" s="10"/>
    </row>
    <row r="25" spans="1:19" s="8" customFormat="1" ht="16.5" customHeight="1">
      <c r="A25" s="112" t="s">
        <v>52</v>
      </c>
      <c r="B25" s="53" t="s">
        <v>9</v>
      </c>
      <c r="C25" s="53" t="s">
        <v>1</v>
      </c>
      <c r="D25" s="89"/>
      <c r="E25" s="97"/>
      <c r="F25" s="97"/>
      <c r="G25" s="97"/>
      <c r="H25" s="97"/>
      <c r="I25" s="100"/>
      <c r="J25" s="103">
        <f>SUM(D25:I25)</f>
        <v>0</v>
      </c>
      <c r="K25" s="100"/>
      <c r="L25" s="97">
        <v>280</v>
      </c>
      <c r="M25" s="97"/>
      <c r="N25" s="97"/>
      <c r="O25" s="97"/>
      <c r="P25" s="100"/>
      <c r="Q25" s="31">
        <f>SUM(K25:P25)</f>
        <v>280</v>
      </c>
      <c r="R25" s="27">
        <f>J25+Q25</f>
        <v>280</v>
      </c>
      <c r="S25" s="7"/>
    </row>
    <row r="26" spans="1:19" s="8" customFormat="1" ht="16.5" customHeight="1">
      <c r="A26" s="113"/>
      <c r="B26" s="53" t="s">
        <v>10</v>
      </c>
      <c r="C26" s="53" t="s">
        <v>2</v>
      </c>
      <c r="D26" s="89"/>
      <c r="E26" s="97"/>
      <c r="F26" s="97"/>
      <c r="G26" s="97"/>
      <c r="H26" s="97"/>
      <c r="I26" s="100"/>
      <c r="J26" s="103">
        <f>SUM(D26:I26)</f>
        <v>0</v>
      </c>
      <c r="K26" s="102"/>
      <c r="L26" s="106">
        <v>24723</v>
      </c>
      <c r="M26" s="106"/>
      <c r="N26" s="106"/>
      <c r="O26" s="106"/>
      <c r="P26" s="102"/>
      <c r="Q26" s="31">
        <f>SUM(K26:P26)</f>
        <v>24723</v>
      </c>
      <c r="R26" s="27">
        <f>J26+Q26</f>
        <v>24723</v>
      </c>
      <c r="S26" s="7"/>
    </row>
    <row r="27" spans="1:19" s="8" customFormat="1" ht="16.5" customHeight="1" thickBot="1">
      <c r="A27" s="114"/>
      <c r="B27" s="54" t="s">
        <v>18</v>
      </c>
      <c r="C27" s="55" t="s">
        <v>3</v>
      </c>
      <c r="D27" s="44" t="str">
        <f aca="true" t="shared" si="7" ref="D27:P27">IF(OR(D25=0,D26=0)," ",D26/D25*1000)</f>
        <v> </v>
      </c>
      <c r="E27" s="15" t="str">
        <f t="shared" si="7"/>
        <v> </v>
      </c>
      <c r="F27" s="15" t="str">
        <f t="shared" si="7"/>
        <v> </v>
      </c>
      <c r="G27" s="15" t="str">
        <f t="shared" si="7"/>
        <v> </v>
      </c>
      <c r="H27" s="15" t="str">
        <f t="shared" si="7"/>
        <v> </v>
      </c>
      <c r="I27" s="101" t="str">
        <f t="shared" si="7"/>
        <v> </v>
      </c>
      <c r="J27" s="32" t="str">
        <f t="shared" si="7"/>
        <v> </v>
      </c>
      <c r="K27" s="101" t="str">
        <f t="shared" si="7"/>
        <v> </v>
      </c>
      <c r="L27" s="15">
        <f t="shared" si="7"/>
        <v>88296.42857142858</v>
      </c>
      <c r="M27" s="15" t="str">
        <f t="shared" si="7"/>
        <v> </v>
      </c>
      <c r="N27" s="15" t="str">
        <f t="shared" si="7"/>
        <v> </v>
      </c>
      <c r="O27" s="15" t="str">
        <f t="shared" si="7"/>
        <v> </v>
      </c>
      <c r="P27" s="101" t="str">
        <f t="shared" si="7"/>
        <v> </v>
      </c>
      <c r="Q27" s="32">
        <f>IF(OR(Q25=0,Q26=0)," ",(Q26/Q25)*1000)</f>
        <v>88296.42857142858</v>
      </c>
      <c r="R27" s="28">
        <f>IF(OR(R25=0,R26=0)," ",(R26/R25)*1000)</f>
        <v>88296.42857142858</v>
      </c>
      <c r="S27" s="10"/>
    </row>
    <row r="28" spans="1:19" s="8" customFormat="1" ht="16.5" customHeight="1">
      <c r="A28" s="112" t="s">
        <v>22</v>
      </c>
      <c r="B28" s="53" t="s">
        <v>9</v>
      </c>
      <c r="C28" s="53" t="s">
        <v>1</v>
      </c>
      <c r="D28" s="89"/>
      <c r="E28" s="97"/>
      <c r="F28" s="97"/>
      <c r="G28" s="97"/>
      <c r="H28" s="97"/>
      <c r="I28" s="100"/>
      <c r="J28" s="103">
        <f>SUM(D28:I28)</f>
        <v>0</v>
      </c>
      <c r="K28" s="100"/>
      <c r="L28" s="97"/>
      <c r="M28" s="97">
        <v>218</v>
      </c>
      <c r="N28" s="97"/>
      <c r="O28" s="97">
        <v>177</v>
      </c>
      <c r="P28" s="100"/>
      <c r="Q28" s="31">
        <f>SUM(K28:P28)</f>
        <v>395</v>
      </c>
      <c r="R28" s="27">
        <f>J28+Q28</f>
        <v>395</v>
      </c>
      <c r="S28" s="7"/>
    </row>
    <row r="29" spans="1:19" s="8" customFormat="1" ht="16.5" customHeight="1">
      <c r="A29" s="113"/>
      <c r="B29" s="53" t="s">
        <v>10</v>
      </c>
      <c r="C29" s="53" t="s">
        <v>2</v>
      </c>
      <c r="D29" s="89"/>
      <c r="E29" s="97"/>
      <c r="F29" s="97"/>
      <c r="G29" s="97"/>
      <c r="H29" s="97"/>
      <c r="I29" s="100"/>
      <c r="J29" s="103">
        <f>SUM(D29:I29)</f>
        <v>0</v>
      </c>
      <c r="K29" s="102"/>
      <c r="L29" s="106"/>
      <c r="M29" s="106">
        <v>18107</v>
      </c>
      <c r="N29" s="106"/>
      <c r="O29" s="106">
        <v>15452</v>
      </c>
      <c r="P29" s="102"/>
      <c r="Q29" s="31">
        <f>SUM(K29:P29)</f>
        <v>33559</v>
      </c>
      <c r="R29" s="27">
        <f>J29+Q29</f>
        <v>33559</v>
      </c>
      <c r="S29" s="7"/>
    </row>
    <row r="30" spans="1:19" s="8" customFormat="1" ht="16.5" customHeight="1" thickBot="1">
      <c r="A30" s="114"/>
      <c r="B30" s="54" t="s">
        <v>18</v>
      </c>
      <c r="C30" s="55" t="s">
        <v>3</v>
      </c>
      <c r="D30" s="44" t="str">
        <f aca="true" t="shared" si="8" ref="D30:P30">IF(OR(D28=0,D29=0)," ",D29/D28*1000)</f>
        <v> </v>
      </c>
      <c r="E30" s="15" t="str">
        <f t="shared" si="8"/>
        <v> 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101" t="str">
        <f t="shared" si="8"/>
        <v> </v>
      </c>
      <c r="J30" s="32" t="str">
        <f t="shared" si="8"/>
        <v> </v>
      </c>
      <c r="K30" s="101" t="str">
        <f t="shared" si="8"/>
        <v> </v>
      </c>
      <c r="L30" s="15" t="str">
        <f t="shared" si="8"/>
        <v> </v>
      </c>
      <c r="M30" s="15">
        <f t="shared" si="8"/>
        <v>83059.63302752294</v>
      </c>
      <c r="N30" s="15" t="str">
        <f t="shared" si="8"/>
        <v> </v>
      </c>
      <c r="O30" s="15">
        <f t="shared" si="8"/>
        <v>87299.43502824858</v>
      </c>
      <c r="P30" s="101" t="str">
        <f t="shared" si="8"/>
        <v> </v>
      </c>
      <c r="Q30" s="32">
        <f>IF(OR(Q28=0,Q29=0)," ",(Q29/Q28)*1000)</f>
        <v>84959.49367088608</v>
      </c>
      <c r="R30" s="28">
        <f>IF(OR(R28=0,R29=0)," ",(R29/R28)*1000)</f>
        <v>84959.49367088608</v>
      </c>
      <c r="S30" s="10"/>
    </row>
    <row r="31" spans="1:19" s="8" customFormat="1" ht="16.5" customHeight="1">
      <c r="A31" s="112" t="s">
        <v>23</v>
      </c>
      <c r="B31" s="53" t="s">
        <v>9</v>
      </c>
      <c r="C31" s="53" t="s">
        <v>1</v>
      </c>
      <c r="D31" s="89">
        <v>43507</v>
      </c>
      <c r="E31" s="97"/>
      <c r="F31" s="97"/>
      <c r="G31" s="97"/>
      <c r="H31" s="97"/>
      <c r="I31" s="100"/>
      <c r="J31" s="103">
        <f>SUM(D31:I31)</f>
        <v>43507</v>
      </c>
      <c r="K31" s="100"/>
      <c r="L31" s="97">
        <v>23048</v>
      </c>
      <c r="M31" s="97">
        <v>23018</v>
      </c>
      <c r="N31" s="97"/>
      <c r="O31" s="97">
        <v>23107</v>
      </c>
      <c r="P31" s="100">
        <v>46017</v>
      </c>
      <c r="Q31" s="31">
        <f>SUM(K31:P31)</f>
        <v>115190</v>
      </c>
      <c r="R31" s="27">
        <f>J31+Q31</f>
        <v>158697</v>
      </c>
      <c r="S31" s="7"/>
    </row>
    <row r="32" spans="1:19" s="8" customFormat="1" ht="16.5" customHeight="1">
      <c r="A32" s="113"/>
      <c r="B32" s="53" t="s">
        <v>10</v>
      </c>
      <c r="C32" s="53" t="s">
        <v>2</v>
      </c>
      <c r="D32" s="89">
        <v>4044751</v>
      </c>
      <c r="E32" s="97"/>
      <c r="F32" s="97"/>
      <c r="G32" s="97"/>
      <c r="H32" s="97"/>
      <c r="I32" s="100"/>
      <c r="J32" s="103">
        <f>SUM(D32:I32)</f>
        <v>4044751</v>
      </c>
      <c r="K32" s="102"/>
      <c r="L32" s="106">
        <v>2040217</v>
      </c>
      <c r="M32" s="106">
        <v>2022684</v>
      </c>
      <c r="N32" s="106"/>
      <c r="O32" s="106">
        <v>1960659</v>
      </c>
      <c r="P32" s="102">
        <v>4211207</v>
      </c>
      <c r="Q32" s="33">
        <f>SUM(K32:P32)</f>
        <v>10234767</v>
      </c>
      <c r="R32" s="29">
        <f>J32+Q32</f>
        <v>14279518</v>
      </c>
      <c r="S32" s="7"/>
    </row>
    <row r="33" spans="1:19" s="8" customFormat="1" ht="16.5" customHeight="1" thickBot="1">
      <c r="A33" s="114"/>
      <c r="B33" s="54" t="s">
        <v>18</v>
      </c>
      <c r="C33" s="55" t="s">
        <v>3</v>
      </c>
      <c r="D33" s="44">
        <f aca="true" t="shared" si="9" ref="D33:P33">IF(OR(D31=0,D32=0)," ",D32/D31*1000)</f>
        <v>92967.82127014043</v>
      </c>
      <c r="E33" s="15" t="str">
        <f t="shared" si="9"/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101" t="str">
        <f t="shared" si="9"/>
        <v> </v>
      </c>
      <c r="J33" s="32">
        <f t="shared" si="9"/>
        <v>92967.82127014043</v>
      </c>
      <c r="K33" s="101" t="str">
        <f t="shared" si="9"/>
        <v> </v>
      </c>
      <c r="L33" s="15">
        <f t="shared" si="9"/>
        <v>88520.3488372093</v>
      </c>
      <c r="M33" s="15">
        <f t="shared" si="9"/>
        <v>87874.01164306195</v>
      </c>
      <c r="N33" s="15" t="str">
        <f t="shared" si="9"/>
        <v> </v>
      </c>
      <c r="O33" s="15">
        <f t="shared" si="9"/>
        <v>84851.30047171852</v>
      </c>
      <c r="P33" s="101">
        <f t="shared" si="9"/>
        <v>91514.15781124368</v>
      </c>
      <c r="Q33" s="32">
        <f>IF(OR(Q31=0,Q32=0)," ",(Q32/Q31)*1000)</f>
        <v>88851.17631738866</v>
      </c>
      <c r="R33" s="28">
        <f>IF(OR(R31=0,R32=0)," ",(R32/R31)*1000)</f>
        <v>89979.7601718999</v>
      </c>
      <c r="S33" s="10"/>
    </row>
    <row r="34" spans="1:19" s="8" customFormat="1" ht="16.5" customHeight="1">
      <c r="A34" s="112" t="s">
        <v>53</v>
      </c>
      <c r="B34" s="53" t="s">
        <v>9</v>
      </c>
      <c r="C34" s="53" t="s">
        <v>1</v>
      </c>
      <c r="D34" s="89">
        <v>21399</v>
      </c>
      <c r="E34" s="97">
        <v>11522</v>
      </c>
      <c r="F34" s="97"/>
      <c r="G34" s="97"/>
      <c r="H34" s="97"/>
      <c r="I34" s="100"/>
      <c r="J34" s="103">
        <f>SUM(D34:I34)</f>
        <v>32921</v>
      </c>
      <c r="K34" s="100"/>
      <c r="L34" s="97"/>
      <c r="M34" s="97"/>
      <c r="N34" s="97"/>
      <c r="O34" s="97"/>
      <c r="P34" s="100"/>
      <c r="Q34" s="31">
        <f>SUM(K34:P34)</f>
        <v>0</v>
      </c>
      <c r="R34" s="27">
        <f>J34+Q34</f>
        <v>32921</v>
      </c>
      <c r="S34" s="7"/>
    </row>
    <row r="35" spans="1:19" s="8" customFormat="1" ht="16.5" customHeight="1">
      <c r="A35" s="113"/>
      <c r="B35" s="53" t="s">
        <v>10</v>
      </c>
      <c r="C35" s="53" t="s">
        <v>2</v>
      </c>
      <c r="D35" s="89">
        <v>2217474</v>
      </c>
      <c r="E35" s="97">
        <v>987635</v>
      </c>
      <c r="F35" s="97"/>
      <c r="G35" s="97"/>
      <c r="H35" s="97"/>
      <c r="I35" s="100"/>
      <c r="J35" s="103">
        <f>SUM(D35:I35)</f>
        <v>3205109</v>
      </c>
      <c r="K35" s="102"/>
      <c r="L35" s="106"/>
      <c r="M35" s="106"/>
      <c r="N35" s="106"/>
      <c r="O35" s="106"/>
      <c r="P35" s="102"/>
      <c r="Q35" s="31">
        <f>SUM(K35:P35)</f>
        <v>0</v>
      </c>
      <c r="R35" s="27">
        <f>J35+Q35</f>
        <v>3205109</v>
      </c>
      <c r="S35" s="7"/>
    </row>
    <row r="36" spans="1:19" s="8" customFormat="1" ht="16.5" customHeight="1" thickBot="1">
      <c r="A36" s="114"/>
      <c r="B36" s="54" t="s">
        <v>18</v>
      </c>
      <c r="C36" s="55" t="s">
        <v>3</v>
      </c>
      <c r="D36" s="44">
        <f aca="true" t="shared" si="10" ref="D36:P36">IF(OR(D34=0,D35=0)," ",D35/D34*1000)</f>
        <v>103625.1226692836</v>
      </c>
      <c r="E36" s="15">
        <f t="shared" si="10"/>
        <v>85717.3233813574</v>
      </c>
      <c r="F36" s="15" t="str">
        <f t="shared" si="10"/>
        <v> </v>
      </c>
      <c r="G36" s="15" t="str">
        <f t="shared" si="10"/>
        <v> </v>
      </c>
      <c r="H36" s="15" t="str">
        <f t="shared" si="10"/>
        <v> </v>
      </c>
      <c r="I36" s="101" t="str">
        <f t="shared" si="10"/>
        <v> </v>
      </c>
      <c r="J36" s="32">
        <f t="shared" si="10"/>
        <v>97357.58330548891</v>
      </c>
      <c r="K36" s="101" t="str">
        <f t="shared" si="10"/>
        <v> </v>
      </c>
      <c r="L36" s="15" t="str">
        <f t="shared" si="10"/>
        <v> </v>
      </c>
      <c r="M36" s="15" t="str">
        <f t="shared" si="10"/>
        <v> </v>
      </c>
      <c r="N36" s="15" t="str">
        <f t="shared" si="10"/>
        <v> </v>
      </c>
      <c r="O36" s="15" t="str">
        <f t="shared" si="10"/>
        <v> </v>
      </c>
      <c r="P36" s="101" t="str">
        <f t="shared" si="10"/>
        <v> </v>
      </c>
      <c r="Q36" s="32" t="str">
        <f>IF(OR(Q34=0,Q35=0)," ",(Q35/Q34)*1000)</f>
        <v> </v>
      </c>
      <c r="R36" s="28">
        <f>IF(OR(R34=0,R35=0)," ",(R35/R34)*1000)</f>
        <v>97357.58330548891</v>
      </c>
      <c r="S36" s="10"/>
    </row>
    <row r="37" spans="1:19" s="8" customFormat="1" ht="16.5" customHeight="1">
      <c r="A37" s="112" t="s">
        <v>11</v>
      </c>
      <c r="B37" s="86" t="s">
        <v>9</v>
      </c>
      <c r="C37" s="86" t="s">
        <v>1</v>
      </c>
      <c r="D37" s="89">
        <v>794</v>
      </c>
      <c r="E37" s="97"/>
      <c r="F37" s="97"/>
      <c r="G37" s="97"/>
      <c r="H37" s="97"/>
      <c r="I37" s="100"/>
      <c r="J37" s="103">
        <f>SUM(D37:I37)</f>
        <v>794</v>
      </c>
      <c r="K37" s="100"/>
      <c r="L37" s="97">
        <v>809</v>
      </c>
      <c r="M37" s="97"/>
      <c r="N37" s="97">
        <v>826</v>
      </c>
      <c r="O37" s="97">
        <v>834</v>
      </c>
      <c r="P37" s="100"/>
      <c r="Q37" s="31">
        <f>SUM(K37:P37)</f>
        <v>2469</v>
      </c>
      <c r="R37" s="27">
        <f>J37+Q37</f>
        <v>3263</v>
      </c>
      <c r="S37" s="7"/>
    </row>
    <row r="38" spans="1:19" s="8" customFormat="1" ht="16.5" customHeight="1">
      <c r="A38" s="113"/>
      <c r="B38" s="53" t="s">
        <v>10</v>
      </c>
      <c r="C38" s="53" t="s">
        <v>2</v>
      </c>
      <c r="D38" s="89">
        <v>75609</v>
      </c>
      <c r="E38" s="97"/>
      <c r="F38" s="97"/>
      <c r="G38" s="97"/>
      <c r="H38" s="97"/>
      <c r="I38" s="100"/>
      <c r="J38" s="103">
        <f>SUM(D38:I38)</f>
        <v>75609</v>
      </c>
      <c r="K38" s="102"/>
      <c r="L38" s="106">
        <v>73623</v>
      </c>
      <c r="M38" s="106"/>
      <c r="N38" s="106">
        <v>78778</v>
      </c>
      <c r="O38" s="106">
        <v>76811</v>
      </c>
      <c r="P38" s="102"/>
      <c r="Q38" s="31">
        <f>SUM(K38:P38)</f>
        <v>229212</v>
      </c>
      <c r="R38" s="27">
        <f>J38+Q38</f>
        <v>304821</v>
      </c>
      <c r="S38" s="7"/>
    </row>
    <row r="39" spans="1:19" s="8" customFormat="1" ht="16.5" customHeight="1" thickBot="1">
      <c r="A39" s="114"/>
      <c r="B39" s="54" t="s">
        <v>18</v>
      </c>
      <c r="C39" s="55" t="s">
        <v>3</v>
      </c>
      <c r="D39" s="44">
        <f aca="true" t="shared" si="11" ref="D39:P39">IF(OR(D37=0,D38=0)," ",D38/D37*1000)</f>
        <v>95225.44080604534</v>
      </c>
      <c r="E39" s="15" t="str">
        <f t="shared" si="11"/>
        <v> </v>
      </c>
      <c r="F39" s="15" t="str">
        <f t="shared" si="11"/>
        <v> </v>
      </c>
      <c r="G39" s="15" t="str">
        <f t="shared" si="11"/>
        <v> </v>
      </c>
      <c r="H39" s="15" t="str">
        <f t="shared" si="11"/>
        <v> </v>
      </c>
      <c r="I39" s="101" t="str">
        <f t="shared" si="11"/>
        <v> </v>
      </c>
      <c r="J39" s="32">
        <f t="shared" si="11"/>
        <v>95225.44080604534</v>
      </c>
      <c r="K39" s="101" t="str">
        <f t="shared" si="11"/>
        <v> </v>
      </c>
      <c r="L39" s="15">
        <f t="shared" si="11"/>
        <v>91004.94437577255</v>
      </c>
      <c r="M39" s="15" t="str">
        <f t="shared" si="11"/>
        <v> </v>
      </c>
      <c r="N39" s="15">
        <f t="shared" si="11"/>
        <v>95372.8813559322</v>
      </c>
      <c r="O39" s="15">
        <f t="shared" si="11"/>
        <v>92099.52038369305</v>
      </c>
      <c r="P39" s="101" t="str">
        <f t="shared" si="11"/>
        <v> </v>
      </c>
      <c r="Q39" s="32">
        <f>IF(OR(Q37=0,Q38=0)," ",(Q38/Q37)*1000)</f>
        <v>92835.96597812879</v>
      </c>
      <c r="R39" s="28">
        <f>IF(OR(R37=0,R38=0)," ",(R38/R37)*1000)</f>
        <v>93417.40729390131</v>
      </c>
      <c r="S39" s="10"/>
    </row>
    <row r="40" spans="1:19" s="8" customFormat="1" ht="16.5" customHeight="1">
      <c r="A40" s="112" t="s">
        <v>54</v>
      </c>
      <c r="B40" s="86" t="s">
        <v>9</v>
      </c>
      <c r="C40" s="86" t="s">
        <v>1</v>
      </c>
      <c r="D40" s="89"/>
      <c r="E40" s="97"/>
      <c r="F40" s="97">
        <v>0</v>
      </c>
      <c r="G40" s="97"/>
      <c r="H40" s="97"/>
      <c r="I40" s="100">
        <v>1</v>
      </c>
      <c r="J40" s="103">
        <f>SUM(D40:I40)</f>
        <v>1</v>
      </c>
      <c r="K40" s="100">
        <v>1</v>
      </c>
      <c r="L40" s="97">
        <v>1</v>
      </c>
      <c r="M40" s="97"/>
      <c r="N40" s="97"/>
      <c r="O40" s="97"/>
      <c r="P40" s="100"/>
      <c r="Q40" s="31">
        <f>SUM(K40:P40)</f>
        <v>2</v>
      </c>
      <c r="R40" s="27">
        <f>J40+Q40</f>
        <v>3</v>
      </c>
      <c r="S40" s="11"/>
    </row>
    <row r="41" spans="1:19" s="8" customFormat="1" ht="16.5" customHeight="1">
      <c r="A41" s="113"/>
      <c r="B41" s="53" t="s">
        <v>10</v>
      </c>
      <c r="C41" s="53" t="s">
        <v>2</v>
      </c>
      <c r="D41" s="89"/>
      <c r="E41" s="97"/>
      <c r="F41" s="97">
        <v>448</v>
      </c>
      <c r="G41" s="97">
        <v>448</v>
      </c>
      <c r="H41" s="97"/>
      <c r="I41" s="100">
        <v>720</v>
      </c>
      <c r="J41" s="103">
        <f>SUM(D41:I41)</f>
        <v>1616</v>
      </c>
      <c r="K41" s="102">
        <v>711</v>
      </c>
      <c r="L41" s="106">
        <v>669</v>
      </c>
      <c r="M41" s="106">
        <v>433</v>
      </c>
      <c r="N41" s="106">
        <v>462</v>
      </c>
      <c r="O41" s="106">
        <v>470</v>
      </c>
      <c r="P41" s="102">
        <v>423</v>
      </c>
      <c r="Q41" s="31">
        <f>SUM(K41:P41)</f>
        <v>3168</v>
      </c>
      <c r="R41" s="27">
        <f>J41+Q41</f>
        <v>4784</v>
      </c>
      <c r="S41" s="7"/>
    </row>
    <row r="42" spans="1:19" s="8" customFormat="1" ht="16.5" customHeight="1" thickBot="1">
      <c r="A42" s="114"/>
      <c r="B42" s="54" t="s">
        <v>18</v>
      </c>
      <c r="C42" s="55" t="s">
        <v>3</v>
      </c>
      <c r="D42" s="44" t="str">
        <f aca="true" t="shared" si="12" ref="D42:P42">IF(OR(D40=0,D41=0)," ",D41/D40*1000)</f>
        <v> </v>
      </c>
      <c r="E42" s="15" t="str">
        <f t="shared" si="12"/>
        <v> </v>
      </c>
      <c r="F42" s="15" t="str">
        <f t="shared" si="12"/>
        <v> </v>
      </c>
      <c r="G42" s="15" t="str">
        <f t="shared" si="12"/>
        <v> </v>
      </c>
      <c r="H42" s="15" t="str">
        <f t="shared" si="12"/>
        <v> </v>
      </c>
      <c r="I42" s="101">
        <f t="shared" si="12"/>
        <v>720000</v>
      </c>
      <c r="J42" s="32">
        <f t="shared" si="12"/>
        <v>1616000</v>
      </c>
      <c r="K42" s="101">
        <f t="shared" si="12"/>
        <v>711000</v>
      </c>
      <c r="L42" s="15">
        <f t="shared" si="12"/>
        <v>669000</v>
      </c>
      <c r="M42" s="15" t="str">
        <f t="shared" si="12"/>
        <v> </v>
      </c>
      <c r="N42" s="15" t="str">
        <f t="shared" si="12"/>
        <v> </v>
      </c>
      <c r="O42" s="15" t="str">
        <f t="shared" si="12"/>
        <v> </v>
      </c>
      <c r="P42" s="101" t="str">
        <f t="shared" si="12"/>
        <v> </v>
      </c>
      <c r="Q42" s="32">
        <f>IF(OR(Q40=0,Q41=0)," ",(Q41/Q40)*1000)</f>
        <v>1584000</v>
      </c>
      <c r="R42" s="28">
        <f>IF(OR(R40=0,R41=0)," ",(R41/R40)*1000)</f>
        <v>1594666.6666666667</v>
      </c>
      <c r="S42" s="10"/>
    </row>
    <row r="43" spans="1:19" s="8" customFormat="1" ht="16.5" customHeight="1">
      <c r="A43" s="113" t="s">
        <v>12</v>
      </c>
      <c r="B43" s="53" t="s">
        <v>9</v>
      </c>
      <c r="C43" s="53" t="s">
        <v>1</v>
      </c>
      <c r="D43" s="89">
        <v>33069</v>
      </c>
      <c r="E43" s="97">
        <v>65020</v>
      </c>
      <c r="F43" s="97"/>
      <c r="G43" s="97"/>
      <c r="H43" s="97">
        <v>20940</v>
      </c>
      <c r="I43" s="100"/>
      <c r="J43" s="103">
        <f>SUM(D43:I43)</f>
        <v>119029</v>
      </c>
      <c r="K43" s="100">
        <v>46133</v>
      </c>
      <c r="L43" s="97">
        <f>41801+32957</f>
        <v>74758</v>
      </c>
      <c r="M43" s="97"/>
      <c r="N43" s="97">
        <v>45772</v>
      </c>
      <c r="O43" s="97"/>
      <c r="P43" s="100">
        <v>122925</v>
      </c>
      <c r="Q43" s="34">
        <f>SUM(K43:P43)</f>
        <v>289588</v>
      </c>
      <c r="R43" s="30">
        <f>J43+Q43</f>
        <v>408617</v>
      </c>
      <c r="S43" s="7"/>
    </row>
    <row r="44" spans="1:18" ht="16.5" customHeight="1">
      <c r="A44" s="113"/>
      <c r="B44" s="53" t="s">
        <v>10</v>
      </c>
      <c r="C44" s="53" t="s">
        <v>2</v>
      </c>
      <c r="D44" s="89">
        <v>3552552</v>
      </c>
      <c r="E44" s="97">
        <v>5469213</v>
      </c>
      <c r="F44" s="97"/>
      <c r="G44" s="97"/>
      <c r="H44" s="97">
        <v>1342000</v>
      </c>
      <c r="I44" s="100"/>
      <c r="J44" s="103">
        <f>SUM(D44:I44)</f>
        <v>10363765</v>
      </c>
      <c r="K44" s="102">
        <v>3717370</v>
      </c>
      <c r="L44" s="106">
        <f>3688840+2858846</f>
        <v>6547686</v>
      </c>
      <c r="M44" s="106"/>
      <c r="N44" s="106">
        <v>3753692</v>
      </c>
      <c r="O44" s="106"/>
      <c r="P44" s="102">
        <v>10936879</v>
      </c>
      <c r="Q44" s="33">
        <f>SUM(K44:P44)</f>
        <v>24955627</v>
      </c>
      <c r="R44" s="29">
        <f>J44+Q44</f>
        <v>35319392</v>
      </c>
    </row>
    <row r="45" spans="1:18" ht="16.5" customHeight="1" thickBot="1">
      <c r="A45" s="114"/>
      <c r="B45" s="54" t="s">
        <v>18</v>
      </c>
      <c r="C45" s="55" t="s">
        <v>3</v>
      </c>
      <c r="D45" s="44">
        <f aca="true" t="shared" si="13" ref="D45:P45">IF(OR(D43=0,D44=0)," ",D44/D43*1000)</f>
        <v>107428.46774925156</v>
      </c>
      <c r="E45" s="15">
        <f t="shared" si="13"/>
        <v>84115.85665948938</v>
      </c>
      <c r="F45" s="15" t="str">
        <f t="shared" si="13"/>
        <v> </v>
      </c>
      <c r="G45" s="15" t="str">
        <f t="shared" si="13"/>
        <v> </v>
      </c>
      <c r="H45" s="15">
        <f t="shared" si="13"/>
        <v>64087.87010506208</v>
      </c>
      <c r="I45" s="101" t="str">
        <f t="shared" si="13"/>
        <v> </v>
      </c>
      <c r="J45" s="32">
        <f t="shared" si="13"/>
        <v>87069.24362970369</v>
      </c>
      <c r="K45" s="101">
        <f t="shared" si="13"/>
        <v>80579.41170095159</v>
      </c>
      <c r="L45" s="15">
        <f t="shared" si="13"/>
        <v>87585.08788357099</v>
      </c>
      <c r="M45" s="15" t="str">
        <f t="shared" si="13"/>
        <v> </v>
      </c>
      <c r="N45" s="15">
        <f t="shared" si="13"/>
        <v>82008.47679804247</v>
      </c>
      <c r="O45" s="15" t="str">
        <f t="shared" si="13"/>
        <v> </v>
      </c>
      <c r="P45" s="101">
        <f t="shared" si="13"/>
        <v>88971.96664632906</v>
      </c>
      <c r="Q45" s="32">
        <f>IF(OR(Q43=0,Q44=0)," ",(Q44/Q43)*1000)</f>
        <v>86176.31600756937</v>
      </c>
      <c r="R45" s="28">
        <f>IF(OR(R43=0,R44=0)," ",(R44/R43)*1000)</f>
        <v>86436.42334998299</v>
      </c>
    </row>
    <row r="46" spans="1:18" ht="16.5" customHeight="1">
      <c r="A46" s="115" t="s">
        <v>4</v>
      </c>
      <c r="B46" s="53" t="s">
        <v>9</v>
      </c>
      <c r="C46" s="53" t="s">
        <v>1</v>
      </c>
      <c r="D46" s="22">
        <f aca="true" t="shared" si="14" ref="D46:I47">D4+D7+D10+D13+D16+D19+D22+D25+D28+D31+D34+D37+D40+D43</f>
        <v>873325</v>
      </c>
      <c r="E46" s="17">
        <f t="shared" si="14"/>
        <v>908713</v>
      </c>
      <c r="F46" s="17">
        <f t="shared" si="14"/>
        <v>656793</v>
      </c>
      <c r="G46" s="17">
        <f t="shared" si="14"/>
        <v>646418</v>
      </c>
      <c r="H46" s="17">
        <f t="shared" si="14"/>
        <v>924318</v>
      </c>
      <c r="I46" s="26">
        <f t="shared" si="14"/>
        <v>883932</v>
      </c>
      <c r="J46" s="34">
        <f>SUM(D46:I46)</f>
        <v>4893499</v>
      </c>
      <c r="K46" s="30">
        <f aca="true" t="shared" si="15" ref="K46:P47">K4+K7+K10+K13+K16+K19+K22+K25+K28+K31+K34+K37+K40+K43</f>
        <v>573171</v>
      </c>
      <c r="L46" s="17">
        <f t="shared" si="15"/>
        <v>823258</v>
      </c>
      <c r="M46" s="17">
        <f t="shared" si="15"/>
        <v>889729</v>
      </c>
      <c r="N46" s="17">
        <f t="shared" si="15"/>
        <v>1016584</v>
      </c>
      <c r="O46" s="17">
        <f t="shared" si="15"/>
        <v>836665</v>
      </c>
      <c r="P46" s="26">
        <f t="shared" si="15"/>
        <v>966762</v>
      </c>
      <c r="Q46" s="34">
        <f>SUM(K46:P46)</f>
        <v>5106169</v>
      </c>
      <c r="R46" s="30">
        <f>J46+Q46</f>
        <v>9999668</v>
      </c>
    </row>
    <row r="47" spans="1:18" ht="16.5" customHeight="1">
      <c r="A47" s="116"/>
      <c r="B47" s="53" t="s">
        <v>10</v>
      </c>
      <c r="C47" s="53" t="s">
        <v>2</v>
      </c>
      <c r="D47" s="21">
        <f t="shared" si="14"/>
        <v>85860058</v>
      </c>
      <c r="E47" s="16">
        <f t="shared" si="14"/>
        <v>70473080</v>
      </c>
      <c r="F47" s="16">
        <f t="shared" si="14"/>
        <v>41340845</v>
      </c>
      <c r="G47" s="16">
        <f t="shared" si="14"/>
        <v>35591852</v>
      </c>
      <c r="H47" s="16">
        <f t="shared" si="14"/>
        <v>53859173</v>
      </c>
      <c r="I47" s="25">
        <f t="shared" si="14"/>
        <v>64370743</v>
      </c>
      <c r="J47" s="33">
        <f>SUM(D47:I47)</f>
        <v>351495751</v>
      </c>
      <c r="K47" s="29">
        <f t="shared" si="15"/>
        <v>47493440</v>
      </c>
      <c r="L47" s="16">
        <f t="shared" si="15"/>
        <v>71381098</v>
      </c>
      <c r="M47" s="16">
        <f t="shared" si="15"/>
        <v>79092313</v>
      </c>
      <c r="N47" s="16">
        <f t="shared" si="15"/>
        <v>91410013</v>
      </c>
      <c r="O47" s="16">
        <f t="shared" si="15"/>
        <v>75171240</v>
      </c>
      <c r="P47" s="25">
        <f t="shared" si="15"/>
        <v>86633853</v>
      </c>
      <c r="Q47" s="33">
        <f>SUM(K47:P47)</f>
        <v>451181957</v>
      </c>
      <c r="R47" s="29">
        <f>J47+Q47</f>
        <v>802677708</v>
      </c>
    </row>
    <row r="48" spans="1:18" ht="16.5" customHeight="1" thickBot="1">
      <c r="A48" s="117"/>
      <c r="B48" s="54" t="s">
        <v>18</v>
      </c>
      <c r="C48" s="55" t="s">
        <v>3</v>
      </c>
      <c r="D48" s="20">
        <f>IF(OR(D46=0,D47=0)," ",(D47/D46)*1000)</f>
        <v>98313.98162196204</v>
      </c>
      <c r="E48" s="15">
        <f aca="true" t="shared" si="16" ref="E48:Q48">IF(OR(E46=0,E47=0)," ",(E47/E46)*1000)</f>
        <v>77552.6266268888</v>
      </c>
      <c r="F48" s="15">
        <f t="shared" si="16"/>
        <v>62943.49208959292</v>
      </c>
      <c r="G48" s="15">
        <f t="shared" si="16"/>
        <v>55060.118994211174</v>
      </c>
      <c r="H48" s="15">
        <f t="shared" si="16"/>
        <v>58269.09461895149</v>
      </c>
      <c r="I48" s="24">
        <f t="shared" si="16"/>
        <v>72823.18436259803</v>
      </c>
      <c r="J48" s="32">
        <f t="shared" si="16"/>
        <v>71829.12492676507</v>
      </c>
      <c r="K48" s="28">
        <f t="shared" si="16"/>
        <v>82860.8565332161</v>
      </c>
      <c r="L48" s="15">
        <f t="shared" si="16"/>
        <v>86705.62326755404</v>
      </c>
      <c r="M48" s="15">
        <f t="shared" si="16"/>
        <v>88894.83539369852</v>
      </c>
      <c r="N48" s="15">
        <f t="shared" si="16"/>
        <v>89918.79962698606</v>
      </c>
      <c r="O48" s="15">
        <f t="shared" si="16"/>
        <v>89846.28256231586</v>
      </c>
      <c r="P48" s="24">
        <f>IF(OR(P46=0,P47=0)," ",(P47/P46)*1000)</f>
        <v>89612.38960571475</v>
      </c>
      <c r="Q48" s="32">
        <f t="shared" si="16"/>
        <v>88360.16923842514</v>
      </c>
      <c r="R48" s="28">
        <f>IF(OR(R46=0,R47=0)," ",(R47/R46)*1000)</f>
        <v>80270.43577846784</v>
      </c>
    </row>
    <row r="49" spans="1:18" ht="15.75" thickBot="1">
      <c r="A49" s="119" t="s">
        <v>13</v>
      </c>
      <c r="B49" s="120"/>
      <c r="C49" s="121"/>
      <c r="D49" s="37">
        <f>'総合計'!D49</f>
        <v>82.38</v>
      </c>
      <c r="E49" s="38">
        <f>'総合計'!E49</f>
        <v>80.42</v>
      </c>
      <c r="F49" s="38">
        <f>'総合計'!F49</f>
        <v>79.27</v>
      </c>
      <c r="G49" s="38">
        <f>'総合計'!G49</f>
        <v>79.52</v>
      </c>
      <c r="H49" s="38">
        <f>'総合計'!H49</f>
        <v>78.49</v>
      </c>
      <c r="I49" s="39">
        <f>'総合計'!I49</f>
        <v>78.53</v>
      </c>
      <c r="J49" s="40">
        <f>'総合計'!J49</f>
        <v>79.76</v>
      </c>
      <c r="K49" s="41">
        <f>'総合計'!K49</f>
        <v>78.3</v>
      </c>
      <c r="L49" s="38">
        <f>'総合計'!L49</f>
        <v>79.84</v>
      </c>
      <c r="M49" s="38">
        <f>'総合計'!M49</f>
        <v>82.31</v>
      </c>
      <c r="N49" s="38">
        <f>'総合計'!N49</f>
        <v>87.08</v>
      </c>
      <c r="O49" s="38">
        <f>'総合計'!O49</f>
        <v>91.48</v>
      </c>
      <c r="P49" s="39">
        <f>'総合計'!P49</f>
        <v>94.08</v>
      </c>
      <c r="Q49" s="40">
        <f>'総合計'!Q49</f>
        <v>86.07</v>
      </c>
      <c r="R49" s="42">
        <f>'総合計'!R49</f>
        <v>82.88</v>
      </c>
    </row>
    <row r="50" spans="1:3" ht="16.5">
      <c r="A50" s="96" t="str">
        <f>'総合計'!A59</f>
        <v>※全て確定値。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7"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  <mergeCell ref="A46:A48"/>
    <mergeCell ref="A49:C49"/>
    <mergeCell ref="A13:A15"/>
    <mergeCell ref="A16:A18"/>
    <mergeCell ref="A19:A21"/>
    <mergeCell ref="A22:A24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Gothic,標準"&amp;20 -5-</oddFooter>
  </headerFooter>
  <colBreaks count="1" manualBreakCount="1">
    <brk id="18" max="4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60" zoomScaleNormal="60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R49" sqref="R49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7.28125" style="0" customWidth="1"/>
  </cols>
  <sheetData>
    <row r="1" spans="1:16" ht="27" customHeight="1">
      <c r="A1" s="46" t="s">
        <v>48</v>
      </c>
      <c r="B1" s="84" t="s">
        <v>40</v>
      </c>
      <c r="C1" s="47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8" ht="23.25" customHeight="1" thickBot="1">
      <c r="A2" s="56" t="s">
        <v>27</v>
      </c>
      <c r="B2" s="57" t="s">
        <v>49</v>
      </c>
      <c r="C2" s="5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9"/>
      <c r="R2" s="45">
        <f>'総合計'!Q2</f>
        <v>41711</v>
      </c>
    </row>
    <row r="3" spans="1:19" ht="24" customHeight="1" thickBot="1">
      <c r="A3" s="51"/>
      <c r="B3" s="52"/>
      <c r="C3" s="52"/>
      <c r="D3" s="63" t="s">
        <v>28</v>
      </c>
      <c r="E3" s="65" t="s">
        <v>29</v>
      </c>
      <c r="F3" s="65" t="s">
        <v>30</v>
      </c>
      <c r="G3" s="65" t="s">
        <v>31</v>
      </c>
      <c r="H3" s="65" t="s">
        <v>32</v>
      </c>
      <c r="I3" s="66" t="s">
        <v>33</v>
      </c>
      <c r="J3" s="67" t="s">
        <v>14</v>
      </c>
      <c r="K3" s="66" t="s">
        <v>34</v>
      </c>
      <c r="L3" s="65" t="s">
        <v>35</v>
      </c>
      <c r="M3" s="65" t="s">
        <v>36</v>
      </c>
      <c r="N3" s="65" t="s">
        <v>37</v>
      </c>
      <c r="O3" s="65" t="s">
        <v>38</v>
      </c>
      <c r="P3" s="66" t="s">
        <v>39</v>
      </c>
      <c r="Q3" s="69" t="s">
        <v>15</v>
      </c>
      <c r="R3" s="70" t="s">
        <v>16</v>
      </c>
      <c r="S3" s="2"/>
    </row>
    <row r="4" spans="1:19" s="8" customFormat="1" ht="16.5" customHeight="1">
      <c r="A4" s="112" t="s">
        <v>17</v>
      </c>
      <c r="B4" s="53" t="s">
        <v>9</v>
      </c>
      <c r="C4" s="53" t="s">
        <v>1</v>
      </c>
      <c r="D4" s="18"/>
      <c r="E4" s="14"/>
      <c r="F4" s="14"/>
      <c r="G4" s="14"/>
      <c r="H4" s="14"/>
      <c r="I4" s="23"/>
      <c r="J4" s="22">
        <f>SUM(D4:I4)</f>
        <v>0</v>
      </c>
      <c r="K4" s="27"/>
      <c r="L4" s="14"/>
      <c r="M4" s="14"/>
      <c r="N4" s="14"/>
      <c r="O4" s="97"/>
      <c r="P4" s="23"/>
      <c r="Q4" s="22">
        <f>SUM(K4:P4)</f>
        <v>0</v>
      </c>
      <c r="R4" s="27">
        <f>J4+Q4</f>
        <v>0</v>
      </c>
      <c r="S4" s="7"/>
    </row>
    <row r="5" spans="1:19" s="8" customFormat="1" ht="16.5" customHeight="1">
      <c r="A5" s="113"/>
      <c r="B5" s="53" t="s">
        <v>10</v>
      </c>
      <c r="C5" s="53" t="s">
        <v>2</v>
      </c>
      <c r="D5" s="19"/>
      <c r="E5" s="14"/>
      <c r="F5" s="14"/>
      <c r="G5" s="14"/>
      <c r="H5" s="14"/>
      <c r="I5" s="23"/>
      <c r="J5" s="21">
        <f>SUM(D5:I5)</f>
        <v>0</v>
      </c>
      <c r="K5" s="27"/>
      <c r="L5" s="14"/>
      <c r="M5" s="14"/>
      <c r="N5" s="14"/>
      <c r="O5" s="106"/>
      <c r="P5" s="23"/>
      <c r="Q5" s="21">
        <f>SUM(K5:P5)</f>
        <v>0</v>
      </c>
      <c r="R5" s="27">
        <f>J5+Q5</f>
        <v>0</v>
      </c>
      <c r="S5" s="7"/>
    </row>
    <row r="6" spans="1:19" s="8" customFormat="1" ht="16.5" customHeight="1" thickBot="1">
      <c r="A6" s="114"/>
      <c r="B6" s="54" t="s">
        <v>18</v>
      </c>
      <c r="C6" s="55" t="s">
        <v>3</v>
      </c>
      <c r="D6" s="20" t="str">
        <f>IF(OR(D4=0,D5=0)," ",(D5/D4)*1000)</f>
        <v> </v>
      </c>
      <c r="E6" s="15" t="str">
        <f aca="true" t="shared" si="0" ref="E6:R6">IF(OR(E4=0,E5=0)," ",(E5/E4)*1000)</f>
        <v> </v>
      </c>
      <c r="F6" s="15" t="str">
        <f t="shared" si="0"/>
        <v> </v>
      </c>
      <c r="G6" s="15" t="str">
        <f t="shared" si="0"/>
        <v> </v>
      </c>
      <c r="H6" s="15" t="str">
        <f t="shared" si="0"/>
        <v> </v>
      </c>
      <c r="I6" s="24" t="str">
        <f t="shared" si="0"/>
        <v> </v>
      </c>
      <c r="J6" s="32" t="str">
        <f t="shared" si="0"/>
        <v> </v>
      </c>
      <c r="K6" s="28" t="str">
        <f t="shared" si="0"/>
        <v> </v>
      </c>
      <c r="L6" s="15" t="str">
        <f t="shared" si="0"/>
        <v> </v>
      </c>
      <c r="M6" s="15" t="str">
        <f t="shared" si="0"/>
        <v> </v>
      </c>
      <c r="N6" s="15" t="str">
        <f t="shared" si="0"/>
        <v> </v>
      </c>
      <c r="O6" s="15" t="str">
        <f>IF(OR(O4=0,O5=0)," ",O5/O4*1000)</f>
        <v> </v>
      </c>
      <c r="P6" s="24" t="str">
        <f t="shared" si="0"/>
        <v> </v>
      </c>
      <c r="Q6" s="32" t="str">
        <f t="shared" si="0"/>
        <v> </v>
      </c>
      <c r="R6" s="28" t="str">
        <f t="shared" si="0"/>
        <v> </v>
      </c>
      <c r="S6" s="10"/>
    </row>
    <row r="7" spans="1:19" s="8" customFormat="1" ht="16.5" customHeight="1">
      <c r="A7" s="112" t="s">
        <v>20</v>
      </c>
      <c r="B7" s="53" t="s">
        <v>9</v>
      </c>
      <c r="C7" s="53" t="s">
        <v>1</v>
      </c>
      <c r="D7" s="19"/>
      <c r="E7" s="14"/>
      <c r="F7" s="14"/>
      <c r="G7" s="14"/>
      <c r="H7" s="14"/>
      <c r="I7" s="23"/>
      <c r="J7" s="31">
        <f>SUM(D7:I7)</f>
        <v>0</v>
      </c>
      <c r="K7" s="27"/>
      <c r="L7" s="14"/>
      <c r="M7" s="14"/>
      <c r="N7" s="14"/>
      <c r="O7" s="97"/>
      <c r="P7" s="23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13"/>
      <c r="B8" s="53" t="s">
        <v>10</v>
      </c>
      <c r="C8" s="53" t="s">
        <v>2</v>
      </c>
      <c r="D8" s="19"/>
      <c r="E8" s="14"/>
      <c r="F8" s="14"/>
      <c r="G8" s="14"/>
      <c r="H8" s="14"/>
      <c r="I8" s="23"/>
      <c r="J8" s="31">
        <f>SUM(D8:I8)</f>
        <v>0</v>
      </c>
      <c r="K8" s="27"/>
      <c r="L8" s="14"/>
      <c r="M8" s="14"/>
      <c r="N8" s="14"/>
      <c r="O8" s="106"/>
      <c r="P8" s="23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4"/>
      <c r="B9" s="54" t="s">
        <v>18</v>
      </c>
      <c r="C9" s="55" t="s">
        <v>3</v>
      </c>
      <c r="D9" s="20" t="str">
        <f>IF(OR(D7=0,D8=0)," ",(D8/D7)*1000)</f>
        <v> </v>
      </c>
      <c r="E9" s="15" t="str">
        <f aca="true" t="shared" si="1" ref="E9:R9">IF(OR(E7=0,E8=0)," ",(E8/E7)*1000)</f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>IF(OR(O7=0,O8=0)," ",O8/O7*1000)</f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7"/>
    </row>
    <row r="10" spans="1:19" s="8" customFormat="1" ht="16.5" customHeight="1">
      <c r="A10" s="112" t="s">
        <v>19</v>
      </c>
      <c r="B10" s="53" t="s">
        <v>9</v>
      </c>
      <c r="C10" s="53" t="s">
        <v>1</v>
      </c>
      <c r="D10" s="19"/>
      <c r="E10" s="14"/>
      <c r="F10" s="14"/>
      <c r="G10" s="14"/>
      <c r="H10" s="14"/>
      <c r="I10" s="23"/>
      <c r="J10" s="31">
        <f>SUM(D10:I10)</f>
        <v>0</v>
      </c>
      <c r="K10" s="27"/>
      <c r="L10" s="14"/>
      <c r="M10" s="14"/>
      <c r="N10" s="14"/>
      <c r="O10" s="97"/>
      <c r="P10" s="23"/>
      <c r="Q10" s="31">
        <f>SUM(K10:P10)</f>
        <v>0</v>
      </c>
      <c r="R10" s="27">
        <f>J10+Q10</f>
        <v>0</v>
      </c>
      <c r="S10" s="7"/>
    </row>
    <row r="11" spans="1:19" s="8" customFormat="1" ht="16.5" customHeight="1">
      <c r="A11" s="113"/>
      <c r="B11" s="53" t="s">
        <v>10</v>
      </c>
      <c r="C11" s="53" t="s">
        <v>2</v>
      </c>
      <c r="D11" s="21"/>
      <c r="E11" s="16"/>
      <c r="F11" s="16"/>
      <c r="G11" s="16"/>
      <c r="H11" s="16"/>
      <c r="I11" s="25"/>
      <c r="J11" s="33">
        <f>SUM(D11:I11)</f>
        <v>0</v>
      </c>
      <c r="K11" s="29"/>
      <c r="L11" s="16"/>
      <c r="M11" s="16"/>
      <c r="N11" s="16"/>
      <c r="O11" s="106"/>
      <c r="P11" s="25"/>
      <c r="Q11" s="33">
        <f>SUM(K11:P11)</f>
        <v>0</v>
      </c>
      <c r="R11" s="29">
        <f>J11+Q11</f>
        <v>0</v>
      </c>
      <c r="S11" s="7"/>
    </row>
    <row r="12" spans="1:19" s="8" customFormat="1" ht="16.5" customHeight="1" thickBot="1">
      <c r="A12" s="114"/>
      <c r="B12" s="54" t="s">
        <v>18</v>
      </c>
      <c r="C12" s="55" t="s">
        <v>3</v>
      </c>
      <c r="D12" s="20" t="str">
        <f>IF(OR(D10=0,D11=0)," ",(D11/D10)*1000)</f>
        <v> </v>
      </c>
      <c r="E12" s="15" t="str">
        <f aca="true" t="shared" si="2" ref="E12:R12">IF(OR(E10=0,E11=0)," ",(E11/E10)*1000)</f>
        <v> </v>
      </c>
      <c r="F12" s="15" t="str">
        <f t="shared" si="2"/>
        <v> </v>
      </c>
      <c r="G12" s="15" t="str">
        <f t="shared" si="2"/>
        <v> </v>
      </c>
      <c r="H12" s="15" t="str">
        <f t="shared" si="2"/>
        <v> </v>
      </c>
      <c r="I12" s="24" t="str">
        <f t="shared" si="2"/>
        <v> </v>
      </c>
      <c r="J12" s="32" t="str">
        <f t="shared" si="2"/>
        <v> </v>
      </c>
      <c r="K12" s="28" t="str">
        <f t="shared" si="2"/>
        <v> </v>
      </c>
      <c r="L12" s="15" t="str">
        <f t="shared" si="2"/>
        <v> </v>
      </c>
      <c r="M12" s="15" t="str">
        <f t="shared" si="2"/>
        <v> </v>
      </c>
      <c r="N12" s="15" t="str">
        <f t="shared" si="2"/>
        <v> </v>
      </c>
      <c r="O12" s="15" t="str">
        <f>IF(OR(O10=0,O11=0)," ",O11/O10*1000)</f>
        <v> </v>
      </c>
      <c r="P12" s="24" t="str">
        <f t="shared" si="2"/>
        <v> </v>
      </c>
      <c r="Q12" s="32" t="str">
        <f t="shared" si="2"/>
        <v> </v>
      </c>
      <c r="R12" s="28" t="str">
        <f t="shared" si="2"/>
        <v> </v>
      </c>
      <c r="S12" s="10"/>
    </row>
    <row r="13" spans="1:19" s="8" customFormat="1" ht="16.5" customHeight="1">
      <c r="A13" s="112" t="s">
        <v>42</v>
      </c>
      <c r="B13" s="53" t="s">
        <v>9</v>
      </c>
      <c r="C13" s="53" t="s">
        <v>1</v>
      </c>
      <c r="D13" s="19"/>
      <c r="E13" s="14"/>
      <c r="F13" s="14"/>
      <c r="G13" s="14"/>
      <c r="H13" s="14"/>
      <c r="I13" s="23"/>
      <c r="J13" s="31">
        <f>SUM(D13:I13)</f>
        <v>0</v>
      </c>
      <c r="K13" s="27"/>
      <c r="L13" s="14"/>
      <c r="M13" s="14"/>
      <c r="N13" s="14"/>
      <c r="O13" s="97"/>
      <c r="P13" s="23"/>
      <c r="Q13" s="31">
        <f>SUM(K13:P13)</f>
        <v>0</v>
      </c>
      <c r="R13" s="27">
        <f>J13+Q13</f>
        <v>0</v>
      </c>
      <c r="S13" s="7"/>
    </row>
    <row r="14" spans="1:19" s="8" customFormat="1" ht="16.5" customHeight="1">
      <c r="A14" s="113"/>
      <c r="B14" s="53" t="s">
        <v>10</v>
      </c>
      <c r="C14" s="53" t="s">
        <v>2</v>
      </c>
      <c r="D14" s="21"/>
      <c r="E14" s="16"/>
      <c r="F14" s="16"/>
      <c r="G14" s="16"/>
      <c r="H14" s="16"/>
      <c r="I14" s="25"/>
      <c r="J14" s="33">
        <f>SUM(D14:I14)</f>
        <v>0</v>
      </c>
      <c r="K14" s="29"/>
      <c r="L14" s="16"/>
      <c r="M14" s="16"/>
      <c r="N14" s="16"/>
      <c r="O14" s="106"/>
      <c r="P14" s="25"/>
      <c r="Q14" s="33">
        <f>SUM(K14:P14)</f>
        <v>0</v>
      </c>
      <c r="R14" s="29">
        <f>J14+Q14</f>
        <v>0</v>
      </c>
      <c r="S14" s="7"/>
    </row>
    <row r="15" spans="1:19" s="8" customFormat="1" ht="16.5" customHeight="1" thickBot="1">
      <c r="A15" s="114"/>
      <c r="B15" s="54" t="s">
        <v>18</v>
      </c>
      <c r="C15" s="55" t="s">
        <v>3</v>
      </c>
      <c r="D15" s="20" t="str">
        <f>IF(OR(D13=0,D14=0)," ",(D14/D13)*1000)</f>
        <v> </v>
      </c>
      <c r="E15" s="15" t="str">
        <f aca="true" t="shared" si="3" ref="E15:R15">IF(OR(E13=0,E14=0)," ",(E14/E13)*1000)</f>
        <v> </v>
      </c>
      <c r="F15" s="15" t="str">
        <f t="shared" si="3"/>
        <v> </v>
      </c>
      <c r="G15" s="15" t="str">
        <f t="shared" si="3"/>
        <v> </v>
      </c>
      <c r="H15" s="15" t="str">
        <f t="shared" si="3"/>
        <v> </v>
      </c>
      <c r="I15" s="24" t="str">
        <f t="shared" si="3"/>
        <v> </v>
      </c>
      <c r="J15" s="32" t="str">
        <f t="shared" si="3"/>
        <v> </v>
      </c>
      <c r="K15" s="28" t="str">
        <f t="shared" si="3"/>
        <v> </v>
      </c>
      <c r="L15" s="15" t="str">
        <f t="shared" si="3"/>
        <v> </v>
      </c>
      <c r="M15" s="15" t="str">
        <f t="shared" si="3"/>
        <v> </v>
      </c>
      <c r="N15" s="15" t="str">
        <f t="shared" si="3"/>
        <v> </v>
      </c>
      <c r="O15" s="15" t="str">
        <f>IF(OR(O13=0,O14=0)," ",O14/O13*1000)</f>
        <v> </v>
      </c>
      <c r="P15" s="24" t="str">
        <f t="shared" si="3"/>
        <v> </v>
      </c>
      <c r="Q15" s="32" t="str">
        <f t="shared" si="3"/>
        <v> </v>
      </c>
      <c r="R15" s="28" t="str">
        <f t="shared" si="3"/>
        <v> </v>
      </c>
      <c r="S15" s="10"/>
    </row>
    <row r="16" spans="1:19" s="8" customFormat="1" ht="16.5" customHeight="1">
      <c r="A16" s="112" t="s">
        <v>25</v>
      </c>
      <c r="B16" s="53" t="s">
        <v>9</v>
      </c>
      <c r="C16" s="53" t="s">
        <v>1</v>
      </c>
      <c r="D16" s="19"/>
      <c r="E16" s="14"/>
      <c r="F16" s="14"/>
      <c r="G16" s="14"/>
      <c r="H16" s="14">
        <v>4500</v>
      </c>
      <c r="I16" s="23"/>
      <c r="J16" s="31">
        <f>SUM(D16:I16)</f>
        <v>4500</v>
      </c>
      <c r="K16" s="27"/>
      <c r="L16" s="14"/>
      <c r="M16" s="14"/>
      <c r="N16" s="14"/>
      <c r="O16" s="97">
        <v>4000</v>
      </c>
      <c r="P16" s="23"/>
      <c r="Q16" s="31">
        <f>SUM(K16:P16)</f>
        <v>4000</v>
      </c>
      <c r="R16" s="27">
        <f>J16+Q16</f>
        <v>8500</v>
      </c>
      <c r="S16" s="7"/>
    </row>
    <row r="17" spans="1:19" s="8" customFormat="1" ht="16.5" customHeight="1">
      <c r="A17" s="113"/>
      <c r="B17" s="53" t="s">
        <v>10</v>
      </c>
      <c r="C17" s="53" t="s">
        <v>2</v>
      </c>
      <c r="D17" s="19"/>
      <c r="E17" s="14"/>
      <c r="F17" s="14"/>
      <c r="G17" s="14"/>
      <c r="H17" s="14">
        <v>265027</v>
      </c>
      <c r="I17" s="23"/>
      <c r="J17" s="31">
        <f>SUM(D17:I17)</f>
        <v>265027</v>
      </c>
      <c r="K17" s="27"/>
      <c r="L17" s="14"/>
      <c r="M17" s="14"/>
      <c r="N17" s="14"/>
      <c r="O17" s="106">
        <v>386043</v>
      </c>
      <c r="P17" s="23"/>
      <c r="Q17" s="31">
        <f>SUM(K17:P17)</f>
        <v>386043</v>
      </c>
      <c r="R17" s="27">
        <f>J17+Q17</f>
        <v>651070</v>
      </c>
      <c r="S17" s="7"/>
    </row>
    <row r="18" spans="1:19" s="8" customFormat="1" ht="16.5" customHeight="1" thickBot="1">
      <c r="A18" s="114"/>
      <c r="B18" s="54" t="s">
        <v>18</v>
      </c>
      <c r="C18" s="55" t="s">
        <v>3</v>
      </c>
      <c r="D18" s="20" t="str">
        <f>IF(OR(D16=0,D17=0)," ",(D17/D16)*1000)</f>
        <v> </v>
      </c>
      <c r="E18" s="15" t="str">
        <f aca="true" t="shared" si="4" ref="E18:R18">IF(OR(E16=0,E17=0)," ",(E17/E16)*1000)</f>
        <v> </v>
      </c>
      <c r="F18" s="15" t="str">
        <f t="shared" si="4"/>
        <v> </v>
      </c>
      <c r="G18" s="15" t="str">
        <f t="shared" si="4"/>
        <v> </v>
      </c>
      <c r="H18" s="15">
        <f t="shared" si="4"/>
        <v>58894.88888888888</v>
      </c>
      <c r="I18" s="24" t="str">
        <f t="shared" si="4"/>
        <v> </v>
      </c>
      <c r="J18" s="32">
        <f t="shared" si="4"/>
        <v>58894.88888888888</v>
      </c>
      <c r="K18" s="28" t="str">
        <f t="shared" si="4"/>
        <v> </v>
      </c>
      <c r="L18" s="15" t="str">
        <f t="shared" si="4"/>
        <v> </v>
      </c>
      <c r="M18" s="15" t="str">
        <f t="shared" si="4"/>
        <v> </v>
      </c>
      <c r="N18" s="15" t="str">
        <f t="shared" si="4"/>
        <v> </v>
      </c>
      <c r="O18" s="15">
        <f>IF(OR(O16=0,O17=0)," ",O17/O16*1000)</f>
        <v>96510.75</v>
      </c>
      <c r="P18" s="24" t="str">
        <f t="shared" si="4"/>
        <v> </v>
      </c>
      <c r="Q18" s="32">
        <f t="shared" si="4"/>
        <v>96510.75</v>
      </c>
      <c r="R18" s="28">
        <f t="shared" si="4"/>
        <v>76596.47058823529</v>
      </c>
      <c r="S18" s="10"/>
    </row>
    <row r="19" spans="1:19" s="8" customFormat="1" ht="16.5" customHeight="1">
      <c r="A19" s="112" t="s">
        <v>21</v>
      </c>
      <c r="B19" s="53" t="s">
        <v>9</v>
      </c>
      <c r="C19" s="53" t="s">
        <v>1</v>
      </c>
      <c r="D19" s="19"/>
      <c r="E19" s="14"/>
      <c r="F19" s="14"/>
      <c r="G19" s="14"/>
      <c r="H19" s="14"/>
      <c r="I19" s="23"/>
      <c r="J19" s="31">
        <f>SUM(D19:I19)</f>
        <v>0</v>
      </c>
      <c r="K19" s="27"/>
      <c r="L19" s="14"/>
      <c r="M19" s="14"/>
      <c r="N19" s="14"/>
      <c r="O19" s="97"/>
      <c r="P19" s="23"/>
      <c r="Q19" s="31">
        <f>SUM(K19:P19)</f>
        <v>0</v>
      </c>
      <c r="R19" s="27">
        <f>J19+Q19</f>
        <v>0</v>
      </c>
      <c r="S19" s="7"/>
    </row>
    <row r="20" spans="1:19" s="8" customFormat="1" ht="16.5" customHeight="1">
      <c r="A20" s="113"/>
      <c r="B20" s="53" t="s">
        <v>10</v>
      </c>
      <c r="C20" s="53" t="s">
        <v>2</v>
      </c>
      <c r="D20" s="19"/>
      <c r="E20" s="14"/>
      <c r="F20" s="14"/>
      <c r="G20" s="14"/>
      <c r="H20" s="14"/>
      <c r="I20" s="23"/>
      <c r="J20" s="31">
        <f>SUM(D20:I20)</f>
        <v>0</v>
      </c>
      <c r="K20" s="27"/>
      <c r="L20" s="14"/>
      <c r="M20" s="14"/>
      <c r="N20" s="14"/>
      <c r="O20" s="106"/>
      <c r="P20" s="23"/>
      <c r="Q20" s="31">
        <f>SUM(K20:P20)</f>
        <v>0</v>
      </c>
      <c r="R20" s="27">
        <f>J20+Q20</f>
        <v>0</v>
      </c>
      <c r="S20" s="7"/>
    </row>
    <row r="21" spans="1:19" s="8" customFormat="1" ht="16.5" customHeight="1" thickBot="1">
      <c r="A21" s="114"/>
      <c r="B21" s="54" t="s">
        <v>18</v>
      </c>
      <c r="C21" s="55" t="s">
        <v>3</v>
      </c>
      <c r="D21" s="20" t="str">
        <f>IF(OR(D19=0,D20=0)," ",(D20/D19)*1000)</f>
        <v> </v>
      </c>
      <c r="E21" s="15" t="str">
        <f aca="true" t="shared" si="5" ref="E21:R21">IF(OR(E19=0,E20=0)," ",(E20/E19)*1000)</f>
        <v> </v>
      </c>
      <c r="F21" s="15" t="str">
        <f t="shared" si="5"/>
        <v> </v>
      </c>
      <c r="G21" s="15" t="str">
        <f t="shared" si="5"/>
        <v> </v>
      </c>
      <c r="H21" s="15" t="str">
        <f t="shared" si="5"/>
        <v> </v>
      </c>
      <c r="I21" s="24" t="str">
        <f t="shared" si="5"/>
        <v> </v>
      </c>
      <c r="J21" s="32" t="str">
        <f t="shared" si="5"/>
        <v> </v>
      </c>
      <c r="K21" s="28" t="str">
        <f t="shared" si="5"/>
        <v> </v>
      </c>
      <c r="L21" s="15" t="str">
        <f t="shared" si="5"/>
        <v> </v>
      </c>
      <c r="M21" s="15" t="str">
        <f t="shared" si="5"/>
        <v> </v>
      </c>
      <c r="N21" s="15" t="str">
        <f t="shared" si="5"/>
        <v> </v>
      </c>
      <c r="O21" s="15" t="str">
        <f>IF(OR(O19=0,O20=0)," ",O20/O19*1000)</f>
        <v> </v>
      </c>
      <c r="P21" s="24" t="str">
        <f t="shared" si="5"/>
        <v> </v>
      </c>
      <c r="Q21" s="32" t="str">
        <f t="shared" si="5"/>
        <v> </v>
      </c>
      <c r="R21" s="28" t="str">
        <f t="shared" si="5"/>
        <v> </v>
      </c>
      <c r="S21" s="10"/>
    </row>
    <row r="22" spans="1:19" s="8" customFormat="1" ht="16.5" customHeight="1">
      <c r="A22" s="112" t="s">
        <v>41</v>
      </c>
      <c r="B22" s="53" t="s">
        <v>9</v>
      </c>
      <c r="C22" s="53" t="s">
        <v>1</v>
      </c>
      <c r="D22" s="19"/>
      <c r="E22" s="14"/>
      <c r="F22" s="14"/>
      <c r="G22" s="14"/>
      <c r="H22" s="14"/>
      <c r="I22" s="23"/>
      <c r="J22" s="31">
        <f>SUM(D22:I22)</f>
        <v>0</v>
      </c>
      <c r="K22" s="27"/>
      <c r="L22" s="14"/>
      <c r="M22" s="14"/>
      <c r="N22" s="14"/>
      <c r="O22" s="97"/>
      <c r="P22" s="23"/>
      <c r="Q22" s="31">
        <f>SUM(K22:P22)</f>
        <v>0</v>
      </c>
      <c r="R22" s="27">
        <f>J22+Q22</f>
        <v>0</v>
      </c>
      <c r="S22" s="7"/>
    </row>
    <row r="23" spans="1:19" s="8" customFormat="1" ht="16.5" customHeight="1">
      <c r="A23" s="113"/>
      <c r="B23" s="53" t="s">
        <v>10</v>
      </c>
      <c r="C23" s="53" t="s">
        <v>2</v>
      </c>
      <c r="D23" s="19"/>
      <c r="E23" s="14"/>
      <c r="F23" s="14"/>
      <c r="G23" s="14"/>
      <c r="H23" s="14"/>
      <c r="I23" s="23"/>
      <c r="J23" s="31">
        <f>SUM(D23:I23)</f>
        <v>0</v>
      </c>
      <c r="K23" s="27"/>
      <c r="L23" s="14"/>
      <c r="M23" s="14"/>
      <c r="N23" s="14"/>
      <c r="O23" s="106"/>
      <c r="P23" s="23"/>
      <c r="Q23" s="31">
        <f>SUM(K23:P23)</f>
        <v>0</v>
      </c>
      <c r="R23" s="27">
        <f>J23+Q23</f>
        <v>0</v>
      </c>
      <c r="S23" s="7"/>
    </row>
    <row r="24" spans="1:19" s="8" customFormat="1" ht="16.5" customHeight="1" thickBot="1">
      <c r="A24" s="114"/>
      <c r="B24" s="54" t="s">
        <v>18</v>
      </c>
      <c r="C24" s="55" t="s">
        <v>3</v>
      </c>
      <c r="D24" s="20" t="str">
        <f>IF(OR(D22=0,D23=0)," ",(D23/D22)*1000)</f>
        <v> </v>
      </c>
      <c r="E24" s="15" t="str">
        <f aca="true" t="shared" si="6" ref="E24:R24">IF(OR(E22=0,E23=0)," ",(E23/E22)*1000)</f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 t="str">
        <f t="shared" si="6"/>
        <v> </v>
      </c>
      <c r="J24" s="32" t="str">
        <f t="shared" si="6"/>
        <v> 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 t="str">
        <f t="shared" si="6"/>
        <v> </v>
      </c>
      <c r="O24" s="15" t="str">
        <f>IF(OR(O22=0,O23=0)," ",O23/O22*1000)</f>
        <v> </v>
      </c>
      <c r="P24" s="24" t="str">
        <f t="shared" si="6"/>
        <v> </v>
      </c>
      <c r="Q24" s="32" t="str">
        <f t="shared" si="6"/>
        <v> </v>
      </c>
      <c r="R24" s="28" t="str">
        <f t="shared" si="6"/>
        <v> </v>
      </c>
      <c r="S24" s="10"/>
    </row>
    <row r="25" spans="1:19" s="8" customFormat="1" ht="16.5" customHeight="1">
      <c r="A25" s="112" t="s">
        <v>52</v>
      </c>
      <c r="B25" s="53" t="s">
        <v>9</v>
      </c>
      <c r="C25" s="53" t="s">
        <v>1</v>
      </c>
      <c r="D25" s="19"/>
      <c r="E25" s="14"/>
      <c r="F25" s="14"/>
      <c r="G25" s="14"/>
      <c r="H25" s="14"/>
      <c r="I25" s="23"/>
      <c r="J25" s="31">
        <f>SUM(D25:I25)</f>
        <v>0</v>
      </c>
      <c r="K25" s="27"/>
      <c r="L25" s="14"/>
      <c r="M25" s="14"/>
      <c r="N25" s="14"/>
      <c r="O25" s="97"/>
      <c r="P25" s="23"/>
      <c r="Q25" s="31">
        <f>SUM(K25:P25)</f>
        <v>0</v>
      </c>
      <c r="R25" s="27">
        <f>J25+Q25</f>
        <v>0</v>
      </c>
      <c r="S25" s="7"/>
    </row>
    <row r="26" spans="1:19" s="8" customFormat="1" ht="16.5" customHeight="1">
      <c r="A26" s="113"/>
      <c r="B26" s="53" t="s">
        <v>10</v>
      </c>
      <c r="C26" s="53" t="s">
        <v>2</v>
      </c>
      <c r="D26" s="19"/>
      <c r="E26" s="14"/>
      <c r="F26" s="14"/>
      <c r="G26" s="14"/>
      <c r="H26" s="14"/>
      <c r="I26" s="23"/>
      <c r="J26" s="31">
        <f>SUM(D26:I26)</f>
        <v>0</v>
      </c>
      <c r="K26" s="27"/>
      <c r="L26" s="14"/>
      <c r="M26" s="14"/>
      <c r="N26" s="14"/>
      <c r="O26" s="106"/>
      <c r="P26" s="23"/>
      <c r="Q26" s="31">
        <f>SUM(K26:P26)</f>
        <v>0</v>
      </c>
      <c r="R26" s="27">
        <f>J26+Q26</f>
        <v>0</v>
      </c>
      <c r="S26" s="7"/>
    </row>
    <row r="27" spans="1:19" s="8" customFormat="1" ht="16.5" customHeight="1" thickBot="1">
      <c r="A27" s="114"/>
      <c r="B27" s="54" t="s">
        <v>18</v>
      </c>
      <c r="C27" s="55" t="s">
        <v>3</v>
      </c>
      <c r="D27" s="20" t="str">
        <f>IF(OR(D25=0,D26=0)," ",(D26/D25)*1000)</f>
        <v> </v>
      </c>
      <c r="E27" s="15" t="str">
        <f aca="true" t="shared" si="7" ref="E27:R27">IF(OR(E25=0,E26=0)," ",(E26/E25)*1000)</f>
        <v> </v>
      </c>
      <c r="F27" s="15" t="str">
        <f t="shared" si="7"/>
        <v> </v>
      </c>
      <c r="G27" s="15" t="str">
        <f t="shared" si="7"/>
        <v> </v>
      </c>
      <c r="H27" s="15" t="str">
        <f t="shared" si="7"/>
        <v> </v>
      </c>
      <c r="I27" s="24" t="str">
        <f t="shared" si="7"/>
        <v> </v>
      </c>
      <c r="J27" s="32" t="str">
        <f t="shared" si="7"/>
        <v> </v>
      </c>
      <c r="K27" s="28" t="str">
        <f t="shared" si="7"/>
        <v> </v>
      </c>
      <c r="L27" s="15" t="str">
        <f t="shared" si="7"/>
        <v> </v>
      </c>
      <c r="M27" s="15" t="str">
        <f t="shared" si="7"/>
        <v> </v>
      </c>
      <c r="N27" s="15" t="str">
        <f t="shared" si="7"/>
        <v> </v>
      </c>
      <c r="O27" s="15" t="str">
        <f>IF(OR(O25=0,O26=0)," ",O26/O25*1000)</f>
        <v> </v>
      </c>
      <c r="P27" s="24" t="str">
        <f t="shared" si="7"/>
        <v> </v>
      </c>
      <c r="Q27" s="32" t="str">
        <f t="shared" si="7"/>
        <v> </v>
      </c>
      <c r="R27" s="28" t="str">
        <f t="shared" si="7"/>
        <v> </v>
      </c>
      <c r="S27" s="10"/>
    </row>
    <row r="28" spans="1:19" s="8" customFormat="1" ht="16.5" customHeight="1">
      <c r="A28" s="112" t="s">
        <v>22</v>
      </c>
      <c r="B28" s="53" t="s">
        <v>9</v>
      </c>
      <c r="C28" s="53" t="s">
        <v>1</v>
      </c>
      <c r="D28" s="19"/>
      <c r="E28" s="14"/>
      <c r="F28" s="14"/>
      <c r="G28" s="14"/>
      <c r="H28" s="14"/>
      <c r="I28" s="23"/>
      <c r="J28" s="31">
        <f>SUM(D28:I28)</f>
        <v>0</v>
      </c>
      <c r="K28" s="27"/>
      <c r="L28" s="14"/>
      <c r="M28" s="14"/>
      <c r="N28" s="14"/>
      <c r="O28" s="97"/>
      <c r="P28" s="23"/>
      <c r="Q28" s="31">
        <f>SUM(K28:P28)</f>
        <v>0</v>
      </c>
      <c r="R28" s="27">
        <f>J28+Q28</f>
        <v>0</v>
      </c>
      <c r="S28" s="7"/>
    </row>
    <row r="29" spans="1:19" s="8" customFormat="1" ht="16.5" customHeight="1">
      <c r="A29" s="113"/>
      <c r="B29" s="53" t="s">
        <v>10</v>
      </c>
      <c r="C29" s="53" t="s">
        <v>2</v>
      </c>
      <c r="D29" s="19"/>
      <c r="E29" s="14"/>
      <c r="F29" s="14"/>
      <c r="G29" s="14"/>
      <c r="H29" s="14"/>
      <c r="I29" s="23"/>
      <c r="J29" s="31">
        <f>SUM(D29:I29)</f>
        <v>0</v>
      </c>
      <c r="K29" s="27"/>
      <c r="L29" s="14"/>
      <c r="M29" s="14"/>
      <c r="N29" s="14"/>
      <c r="O29" s="106"/>
      <c r="P29" s="23"/>
      <c r="Q29" s="31">
        <f>SUM(K29:P29)</f>
        <v>0</v>
      </c>
      <c r="R29" s="27">
        <f>J29+Q29</f>
        <v>0</v>
      </c>
      <c r="S29" s="7"/>
    </row>
    <row r="30" spans="1:19" s="8" customFormat="1" ht="16.5" customHeight="1" thickBot="1">
      <c r="A30" s="114"/>
      <c r="B30" s="54" t="s">
        <v>18</v>
      </c>
      <c r="C30" s="55" t="s">
        <v>3</v>
      </c>
      <c r="D30" s="20" t="str">
        <f>IF(OR(D28=0,D29=0)," ",(D29/D28)*1000)</f>
        <v> </v>
      </c>
      <c r="E30" s="15" t="str">
        <f aca="true" t="shared" si="8" ref="E30:R30">IF(OR(E28=0,E29=0)," ",(E29/E28)*1000)</f>
        <v> 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 t="str">
        <f t="shared" si="8"/>
        <v> </v>
      </c>
      <c r="K30" s="28" t="str">
        <f t="shared" si="8"/>
        <v> </v>
      </c>
      <c r="L30" s="15" t="str">
        <f t="shared" si="8"/>
        <v> </v>
      </c>
      <c r="M30" s="15" t="str">
        <f t="shared" si="8"/>
        <v> </v>
      </c>
      <c r="N30" s="15" t="str">
        <f t="shared" si="8"/>
        <v> </v>
      </c>
      <c r="O30" s="15" t="str">
        <f>IF(OR(O28=0,O29=0)," ",O29/O28*1000)</f>
        <v> </v>
      </c>
      <c r="P30" s="24" t="str">
        <f t="shared" si="8"/>
        <v> </v>
      </c>
      <c r="Q30" s="32" t="str">
        <f t="shared" si="8"/>
        <v> </v>
      </c>
      <c r="R30" s="28" t="str">
        <f t="shared" si="8"/>
        <v> </v>
      </c>
      <c r="S30" s="10"/>
    </row>
    <row r="31" spans="1:19" s="8" customFormat="1" ht="16.5" customHeight="1">
      <c r="A31" s="112" t="s">
        <v>23</v>
      </c>
      <c r="B31" s="53" t="s">
        <v>9</v>
      </c>
      <c r="C31" s="53" t="s">
        <v>1</v>
      </c>
      <c r="D31" s="19"/>
      <c r="E31" s="14"/>
      <c r="F31" s="14"/>
      <c r="G31" s="14"/>
      <c r="H31" s="14"/>
      <c r="I31" s="23"/>
      <c r="J31" s="31">
        <f>SUM(D31:I31)</f>
        <v>0</v>
      </c>
      <c r="K31" s="27"/>
      <c r="L31" s="14"/>
      <c r="M31" s="14"/>
      <c r="N31" s="14"/>
      <c r="O31" s="97"/>
      <c r="P31" s="23"/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13"/>
      <c r="B32" s="53" t="s">
        <v>10</v>
      </c>
      <c r="C32" s="53" t="s">
        <v>2</v>
      </c>
      <c r="D32" s="21"/>
      <c r="E32" s="16"/>
      <c r="F32" s="16"/>
      <c r="G32" s="16"/>
      <c r="H32" s="16"/>
      <c r="I32" s="25"/>
      <c r="J32" s="33">
        <f>SUM(D32:I32)</f>
        <v>0</v>
      </c>
      <c r="K32" s="29"/>
      <c r="L32" s="16"/>
      <c r="M32" s="16"/>
      <c r="N32" s="16"/>
      <c r="O32" s="106"/>
      <c r="P32" s="25"/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4"/>
      <c r="B33" s="54" t="s">
        <v>18</v>
      </c>
      <c r="C33" s="55" t="s">
        <v>3</v>
      </c>
      <c r="D33" s="20" t="str">
        <f>IF(OR(D31=0,D32=0)," ",(D32/D31)*1000)</f>
        <v> </v>
      </c>
      <c r="E33" s="15" t="str">
        <f aca="true" t="shared" si="9" ref="E33:R33">IF(OR(E31=0,E32=0)," ",(E32/E31)*1000)</f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4" t="str">
        <f t="shared" si="9"/>
        <v> </v>
      </c>
      <c r="J33" s="32" t="str">
        <f t="shared" si="9"/>
        <v> </v>
      </c>
      <c r="K33" s="28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>IF(OR(O31=0,O32=0)," ",O32/O31*1000)</f>
        <v> </v>
      </c>
      <c r="P33" s="24" t="str">
        <f t="shared" si="9"/>
        <v> </v>
      </c>
      <c r="Q33" s="32" t="str">
        <f t="shared" si="9"/>
        <v> </v>
      </c>
      <c r="R33" s="28" t="str">
        <f t="shared" si="9"/>
        <v> </v>
      </c>
      <c r="S33" s="10"/>
    </row>
    <row r="34" spans="1:19" s="8" customFormat="1" ht="16.5" customHeight="1">
      <c r="A34" s="112" t="s">
        <v>53</v>
      </c>
      <c r="B34" s="53" t="s">
        <v>9</v>
      </c>
      <c r="C34" s="53" t="s">
        <v>1</v>
      </c>
      <c r="D34" s="19"/>
      <c r="E34" s="14"/>
      <c r="F34" s="14"/>
      <c r="G34" s="14"/>
      <c r="H34" s="14"/>
      <c r="I34" s="23"/>
      <c r="J34" s="31">
        <f>SUM(D34:I34)</f>
        <v>0</v>
      </c>
      <c r="K34" s="27"/>
      <c r="L34" s="14"/>
      <c r="M34" s="14"/>
      <c r="N34" s="14"/>
      <c r="O34" s="97"/>
      <c r="P34" s="23"/>
      <c r="Q34" s="31">
        <f>SUM(K34:P34)</f>
        <v>0</v>
      </c>
      <c r="R34" s="27">
        <f>J34+Q34</f>
        <v>0</v>
      </c>
      <c r="S34" s="7"/>
    </row>
    <row r="35" spans="1:19" s="8" customFormat="1" ht="16.5" customHeight="1">
      <c r="A35" s="113"/>
      <c r="B35" s="53" t="s">
        <v>10</v>
      </c>
      <c r="C35" s="53" t="s">
        <v>2</v>
      </c>
      <c r="D35" s="19"/>
      <c r="E35" s="14"/>
      <c r="F35" s="14"/>
      <c r="G35" s="14"/>
      <c r="H35" s="14"/>
      <c r="I35" s="23"/>
      <c r="J35" s="31">
        <f>SUM(D35:I35)</f>
        <v>0</v>
      </c>
      <c r="K35" s="27"/>
      <c r="L35" s="14"/>
      <c r="M35" s="14"/>
      <c r="N35" s="14"/>
      <c r="O35" s="106"/>
      <c r="P35" s="23"/>
      <c r="Q35" s="31">
        <f>SUM(K35:P35)</f>
        <v>0</v>
      </c>
      <c r="R35" s="27">
        <f>J35+Q35</f>
        <v>0</v>
      </c>
      <c r="S35" s="7"/>
    </row>
    <row r="36" spans="1:19" s="8" customFormat="1" ht="16.5" customHeight="1" thickBot="1">
      <c r="A36" s="114"/>
      <c r="B36" s="54" t="s">
        <v>18</v>
      </c>
      <c r="C36" s="55" t="s">
        <v>3</v>
      </c>
      <c r="D36" s="20" t="str">
        <f>IF(OR(D34=0,D35=0)," ",(D35/D34)*1000)</f>
        <v> </v>
      </c>
      <c r="E36" s="15" t="str">
        <f aca="true" t="shared" si="10" ref="E36:R36">IF(OR(E34=0,E35=0)," ",(E35/E34)*1000)</f>
        <v> </v>
      </c>
      <c r="F36" s="15" t="str">
        <f t="shared" si="10"/>
        <v> </v>
      </c>
      <c r="G36" s="15" t="str">
        <f t="shared" si="10"/>
        <v> </v>
      </c>
      <c r="H36" s="15" t="str">
        <f t="shared" si="10"/>
        <v> </v>
      </c>
      <c r="I36" s="24" t="str">
        <f t="shared" si="10"/>
        <v> </v>
      </c>
      <c r="J36" s="32" t="str">
        <f t="shared" si="10"/>
        <v> </v>
      </c>
      <c r="K36" s="28" t="str">
        <f t="shared" si="10"/>
        <v> </v>
      </c>
      <c r="L36" s="15" t="str">
        <f t="shared" si="10"/>
        <v> </v>
      </c>
      <c r="M36" s="15" t="str">
        <f t="shared" si="10"/>
        <v> </v>
      </c>
      <c r="N36" s="15" t="str">
        <f t="shared" si="10"/>
        <v> </v>
      </c>
      <c r="O36" s="15" t="str">
        <f>IF(OR(O34=0,O35=0)," ",O35/O34*1000)</f>
        <v> </v>
      </c>
      <c r="P36" s="24" t="str">
        <f t="shared" si="10"/>
        <v> </v>
      </c>
      <c r="Q36" s="32" t="str">
        <f t="shared" si="10"/>
        <v> </v>
      </c>
      <c r="R36" s="28" t="str">
        <f t="shared" si="10"/>
        <v> </v>
      </c>
      <c r="S36" s="10"/>
    </row>
    <row r="37" spans="1:19" s="8" customFormat="1" ht="16.5" customHeight="1">
      <c r="A37" s="112" t="s">
        <v>11</v>
      </c>
      <c r="B37" s="86" t="s">
        <v>9</v>
      </c>
      <c r="C37" s="86" t="s">
        <v>1</v>
      </c>
      <c r="D37" s="19"/>
      <c r="E37" s="14"/>
      <c r="F37" s="14"/>
      <c r="G37" s="14"/>
      <c r="H37" s="14"/>
      <c r="I37" s="23"/>
      <c r="J37" s="31">
        <f>SUM(D37:I37)</f>
        <v>0</v>
      </c>
      <c r="K37" s="27"/>
      <c r="L37" s="14"/>
      <c r="M37" s="14"/>
      <c r="N37" s="14"/>
      <c r="O37" s="97"/>
      <c r="P37" s="23"/>
      <c r="Q37" s="31">
        <f>SUM(K37:P37)</f>
        <v>0</v>
      </c>
      <c r="R37" s="27">
        <f>J37+Q37</f>
        <v>0</v>
      </c>
      <c r="S37" s="7"/>
    </row>
    <row r="38" spans="1:19" s="8" customFormat="1" ht="16.5" customHeight="1">
      <c r="A38" s="113"/>
      <c r="B38" s="53" t="s">
        <v>10</v>
      </c>
      <c r="C38" s="53" t="s">
        <v>2</v>
      </c>
      <c r="D38" s="19"/>
      <c r="E38" s="14"/>
      <c r="F38" s="14"/>
      <c r="G38" s="14"/>
      <c r="H38" s="14"/>
      <c r="I38" s="23"/>
      <c r="J38" s="31">
        <f>SUM(D38:I38)</f>
        <v>0</v>
      </c>
      <c r="K38" s="27"/>
      <c r="L38" s="14"/>
      <c r="M38" s="14"/>
      <c r="N38" s="14"/>
      <c r="O38" s="106"/>
      <c r="P38" s="23"/>
      <c r="Q38" s="31">
        <f>SUM(K38:P38)</f>
        <v>0</v>
      </c>
      <c r="R38" s="27">
        <f>J38+Q38</f>
        <v>0</v>
      </c>
      <c r="S38" s="7"/>
    </row>
    <row r="39" spans="1:19" s="8" customFormat="1" ht="16.5" customHeight="1" thickBot="1">
      <c r="A39" s="114"/>
      <c r="B39" s="54" t="s">
        <v>18</v>
      </c>
      <c r="C39" s="55" t="s">
        <v>3</v>
      </c>
      <c r="D39" s="20" t="str">
        <f>IF(OR(D37=0,D38=0)," ",(D38/D37)*1000)</f>
        <v> </v>
      </c>
      <c r="E39" s="15" t="str">
        <f aca="true" t="shared" si="11" ref="E39:R39">IF(OR(E37=0,E38=0)," ",(E38/E37)*1000)</f>
        <v> </v>
      </c>
      <c r="F39" s="15" t="str">
        <f t="shared" si="11"/>
        <v> </v>
      </c>
      <c r="G39" s="15" t="str">
        <f t="shared" si="11"/>
        <v> </v>
      </c>
      <c r="H39" s="15" t="str">
        <f t="shared" si="11"/>
        <v> </v>
      </c>
      <c r="I39" s="24" t="str">
        <f t="shared" si="11"/>
        <v> </v>
      </c>
      <c r="J39" s="32" t="str">
        <f t="shared" si="11"/>
        <v> </v>
      </c>
      <c r="K39" s="28" t="str">
        <f t="shared" si="11"/>
        <v> </v>
      </c>
      <c r="L39" s="15" t="str">
        <f t="shared" si="11"/>
        <v> </v>
      </c>
      <c r="M39" s="15" t="str">
        <f t="shared" si="11"/>
        <v> </v>
      </c>
      <c r="N39" s="15" t="str">
        <f t="shared" si="11"/>
        <v> </v>
      </c>
      <c r="O39" s="15" t="str">
        <f>IF(OR(O37=0,O38=0)," ",O38/O37*1000)</f>
        <v> </v>
      </c>
      <c r="P39" s="24" t="str">
        <f t="shared" si="11"/>
        <v> </v>
      </c>
      <c r="Q39" s="32" t="str">
        <f t="shared" si="11"/>
        <v> </v>
      </c>
      <c r="R39" s="28" t="str">
        <f t="shared" si="11"/>
        <v> </v>
      </c>
      <c r="S39" s="10"/>
    </row>
    <row r="40" spans="1:19" s="8" customFormat="1" ht="16.5" customHeight="1">
      <c r="A40" s="112" t="s">
        <v>54</v>
      </c>
      <c r="B40" s="86" t="s">
        <v>9</v>
      </c>
      <c r="C40" s="86" t="s">
        <v>1</v>
      </c>
      <c r="D40" s="19"/>
      <c r="E40" s="14"/>
      <c r="F40" s="14"/>
      <c r="G40" s="14"/>
      <c r="H40" s="14"/>
      <c r="I40" s="23"/>
      <c r="J40" s="31">
        <f>SUM(D40:I40)</f>
        <v>0</v>
      </c>
      <c r="K40" s="27"/>
      <c r="L40" s="14"/>
      <c r="M40" s="14"/>
      <c r="N40" s="14"/>
      <c r="O40" s="97"/>
      <c r="P40" s="23"/>
      <c r="Q40" s="31">
        <f>SUM(K40:P40)</f>
        <v>0</v>
      </c>
      <c r="R40" s="27">
        <f>J40+Q40</f>
        <v>0</v>
      </c>
      <c r="S40" s="11"/>
    </row>
    <row r="41" spans="1:19" s="8" customFormat="1" ht="16.5" customHeight="1">
      <c r="A41" s="113"/>
      <c r="B41" s="53" t="s">
        <v>10</v>
      </c>
      <c r="C41" s="53" t="s">
        <v>2</v>
      </c>
      <c r="D41" s="19"/>
      <c r="E41" s="14"/>
      <c r="F41" s="14"/>
      <c r="G41" s="14"/>
      <c r="H41" s="14"/>
      <c r="I41" s="23"/>
      <c r="J41" s="31">
        <f>SUM(D41:I41)</f>
        <v>0</v>
      </c>
      <c r="K41" s="27"/>
      <c r="L41" s="14"/>
      <c r="M41" s="14"/>
      <c r="N41" s="14"/>
      <c r="O41" s="106"/>
      <c r="P41" s="23"/>
      <c r="Q41" s="31">
        <f>SUM(K41:P41)</f>
        <v>0</v>
      </c>
      <c r="R41" s="27">
        <f>J41+Q41</f>
        <v>0</v>
      </c>
      <c r="S41" s="7"/>
    </row>
    <row r="42" spans="1:19" s="8" customFormat="1" ht="16.5" customHeight="1" thickBot="1">
      <c r="A42" s="114"/>
      <c r="B42" s="54" t="s">
        <v>18</v>
      </c>
      <c r="C42" s="55" t="s">
        <v>3</v>
      </c>
      <c r="D42" s="20" t="str">
        <f>IF(OR(D40=0,D41=0)," ",(D41/D40)*1000)</f>
        <v> </v>
      </c>
      <c r="E42" s="15" t="str">
        <f aca="true" t="shared" si="12" ref="E42:R42">IF(OR(E40=0,E41=0)," ",(E41/E40)*1000)</f>
        <v> </v>
      </c>
      <c r="F42" s="15" t="str">
        <f t="shared" si="12"/>
        <v> </v>
      </c>
      <c r="G42" s="15" t="str">
        <f t="shared" si="12"/>
        <v> </v>
      </c>
      <c r="H42" s="15" t="str">
        <f t="shared" si="12"/>
        <v> </v>
      </c>
      <c r="I42" s="24" t="str">
        <f t="shared" si="12"/>
        <v> </v>
      </c>
      <c r="J42" s="32" t="str">
        <f t="shared" si="12"/>
        <v> </v>
      </c>
      <c r="K42" s="28" t="str">
        <f t="shared" si="12"/>
        <v> </v>
      </c>
      <c r="L42" s="15" t="str">
        <f t="shared" si="12"/>
        <v> </v>
      </c>
      <c r="M42" s="15" t="str">
        <f t="shared" si="12"/>
        <v> </v>
      </c>
      <c r="N42" s="15" t="str">
        <f t="shared" si="12"/>
        <v> </v>
      </c>
      <c r="O42" s="15" t="str">
        <f>IF(OR(O40=0,O41=0)," ",O41/O40*1000)</f>
        <v> </v>
      </c>
      <c r="P42" s="24" t="str">
        <f t="shared" si="12"/>
        <v> </v>
      </c>
      <c r="Q42" s="32" t="str">
        <f t="shared" si="12"/>
        <v> </v>
      </c>
      <c r="R42" s="28" t="str">
        <f t="shared" si="12"/>
        <v> </v>
      </c>
      <c r="S42" s="10"/>
    </row>
    <row r="43" spans="1:19" s="8" customFormat="1" ht="16.5" customHeight="1">
      <c r="A43" s="113" t="s">
        <v>12</v>
      </c>
      <c r="B43" s="53" t="s">
        <v>9</v>
      </c>
      <c r="C43" s="53" t="s">
        <v>1</v>
      </c>
      <c r="D43" s="22"/>
      <c r="E43" s="17"/>
      <c r="F43" s="17"/>
      <c r="G43" s="17"/>
      <c r="H43" s="17"/>
      <c r="I43" s="26"/>
      <c r="J43" s="34">
        <f>SUM(D43:I43)</f>
        <v>0</v>
      </c>
      <c r="K43" s="30"/>
      <c r="L43" s="17"/>
      <c r="M43" s="17"/>
      <c r="N43" s="17"/>
      <c r="O43" s="97"/>
      <c r="P43" s="26"/>
      <c r="Q43" s="34">
        <f>SUM(K43:P43)</f>
        <v>0</v>
      </c>
      <c r="R43" s="30">
        <f>J43+Q43</f>
        <v>0</v>
      </c>
      <c r="S43" s="7"/>
    </row>
    <row r="44" spans="1:18" ht="16.5" customHeight="1">
      <c r="A44" s="113"/>
      <c r="B44" s="53" t="s">
        <v>10</v>
      </c>
      <c r="C44" s="53" t="s">
        <v>2</v>
      </c>
      <c r="D44" s="21"/>
      <c r="E44" s="16"/>
      <c r="F44" s="16"/>
      <c r="G44" s="16"/>
      <c r="H44" s="16"/>
      <c r="I44" s="25"/>
      <c r="J44" s="33">
        <f>SUM(D44:I44)</f>
        <v>0</v>
      </c>
      <c r="K44" s="29"/>
      <c r="L44" s="16"/>
      <c r="M44" s="16"/>
      <c r="N44" s="16"/>
      <c r="O44" s="106"/>
      <c r="P44" s="25"/>
      <c r="Q44" s="33">
        <f>SUM(K44:P44)</f>
        <v>0</v>
      </c>
      <c r="R44" s="29">
        <f>J44+Q44</f>
        <v>0</v>
      </c>
    </row>
    <row r="45" spans="1:18" ht="16.5" customHeight="1" thickBot="1">
      <c r="A45" s="114"/>
      <c r="B45" s="54" t="s">
        <v>18</v>
      </c>
      <c r="C45" s="55" t="s">
        <v>3</v>
      </c>
      <c r="D45" s="20" t="str">
        <f>IF(OR(D43=0,D44=0)," ",(D44/D43)*1000)</f>
        <v> </v>
      </c>
      <c r="E45" s="15" t="str">
        <f aca="true" t="shared" si="13" ref="E45:R45">IF(OR(E43=0,E44=0)," ",(E44/E43)*1000)</f>
        <v> </v>
      </c>
      <c r="F45" s="15" t="str">
        <f t="shared" si="13"/>
        <v> </v>
      </c>
      <c r="G45" s="15" t="str">
        <f t="shared" si="13"/>
        <v> </v>
      </c>
      <c r="H45" s="15" t="str">
        <f t="shared" si="13"/>
        <v> </v>
      </c>
      <c r="I45" s="24" t="str">
        <f t="shared" si="13"/>
        <v> </v>
      </c>
      <c r="J45" s="32" t="str">
        <f t="shared" si="13"/>
        <v> </v>
      </c>
      <c r="K45" s="28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 t="str">
        <f t="shared" si="13"/>
        <v> </v>
      </c>
      <c r="O45" s="15" t="str">
        <f>IF(OR(O43=0,O44=0)," ",O44/O43*1000)</f>
        <v> </v>
      </c>
      <c r="P45" s="24" t="str">
        <f t="shared" si="13"/>
        <v> </v>
      </c>
      <c r="Q45" s="32" t="str">
        <f t="shared" si="13"/>
        <v> </v>
      </c>
      <c r="R45" s="28" t="str">
        <f t="shared" si="13"/>
        <v> </v>
      </c>
    </row>
    <row r="46" spans="1:18" ht="16.5" customHeight="1">
      <c r="A46" s="115" t="s">
        <v>4</v>
      </c>
      <c r="B46" s="53" t="s">
        <v>9</v>
      </c>
      <c r="C46" s="53" t="s">
        <v>1</v>
      </c>
      <c r="D46" s="22">
        <f aca="true" t="shared" si="14" ref="D46:I47">D4+D7+D10+D13+D16+D19+D22+D25+D28+D31+D34+D37+D40+D43</f>
        <v>0</v>
      </c>
      <c r="E46" s="17">
        <f t="shared" si="14"/>
        <v>0</v>
      </c>
      <c r="F46" s="17">
        <f t="shared" si="14"/>
        <v>0</v>
      </c>
      <c r="G46" s="17">
        <f t="shared" si="14"/>
        <v>0</v>
      </c>
      <c r="H46" s="17">
        <f t="shared" si="14"/>
        <v>4500</v>
      </c>
      <c r="I46" s="26">
        <f t="shared" si="14"/>
        <v>0</v>
      </c>
      <c r="J46" s="34">
        <f>SUM(D46:I46)</f>
        <v>4500</v>
      </c>
      <c r="K46" s="30">
        <f aca="true" t="shared" si="15" ref="K46:P47">K4+K7+K10+K13+K16+K19+K22+K25+K28+K31+K34+K37+K40+K43</f>
        <v>0</v>
      </c>
      <c r="L46" s="17">
        <f t="shared" si="15"/>
        <v>0</v>
      </c>
      <c r="M46" s="17">
        <f t="shared" si="15"/>
        <v>0</v>
      </c>
      <c r="N46" s="17">
        <f t="shared" si="15"/>
        <v>0</v>
      </c>
      <c r="O46" s="17">
        <f t="shared" si="15"/>
        <v>4000</v>
      </c>
      <c r="P46" s="26">
        <f t="shared" si="15"/>
        <v>0</v>
      </c>
      <c r="Q46" s="34">
        <f>SUM(K46:P46)</f>
        <v>4000</v>
      </c>
      <c r="R46" s="30">
        <f>J46+Q46</f>
        <v>8500</v>
      </c>
    </row>
    <row r="47" spans="1:18" ht="16.5" customHeight="1">
      <c r="A47" s="116"/>
      <c r="B47" s="53" t="s">
        <v>10</v>
      </c>
      <c r="C47" s="53" t="s">
        <v>2</v>
      </c>
      <c r="D47" s="21">
        <f t="shared" si="14"/>
        <v>0</v>
      </c>
      <c r="E47" s="16">
        <f t="shared" si="14"/>
        <v>0</v>
      </c>
      <c r="F47" s="16">
        <f t="shared" si="14"/>
        <v>0</v>
      </c>
      <c r="G47" s="16">
        <f t="shared" si="14"/>
        <v>0</v>
      </c>
      <c r="H47" s="16">
        <f t="shared" si="14"/>
        <v>265027</v>
      </c>
      <c r="I47" s="25">
        <f t="shared" si="14"/>
        <v>0</v>
      </c>
      <c r="J47" s="33">
        <f>SUM(D47:I47)</f>
        <v>265027</v>
      </c>
      <c r="K47" s="29">
        <f t="shared" si="15"/>
        <v>0</v>
      </c>
      <c r="L47" s="16">
        <f t="shared" si="15"/>
        <v>0</v>
      </c>
      <c r="M47" s="16">
        <f t="shared" si="15"/>
        <v>0</v>
      </c>
      <c r="N47" s="16">
        <f t="shared" si="15"/>
        <v>0</v>
      </c>
      <c r="O47" s="16">
        <f t="shared" si="15"/>
        <v>386043</v>
      </c>
      <c r="P47" s="25">
        <f t="shared" si="15"/>
        <v>0</v>
      </c>
      <c r="Q47" s="33">
        <f>SUM(K47:P47)</f>
        <v>386043</v>
      </c>
      <c r="R47" s="29">
        <f>J47+Q47</f>
        <v>651070</v>
      </c>
    </row>
    <row r="48" spans="1:18" ht="16.5" customHeight="1" thickBot="1">
      <c r="A48" s="117"/>
      <c r="B48" s="54" t="s">
        <v>18</v>
      </c>
      <c r="C48" s="55" t="s">
        <v>3</v>
      </c>
      <c r="D48" s="20" t="str">
        <f>IF(OR(D46=0,D47=0)," ",(D47/D46)*1000)</f>
        <v> </v>
      </c>
      <c r="E48" s="15" t="str">
        <f aca="true" t="shared" si="16" ref="E48:R48">IF(OR(E46=0,E47=0)," ",(E47/E46)*1000)</f>
        <v> </v>
      </c>
      <c r="F48" s="15" t="str">
        <f t="shared" si="16"/>
        <v> </v>
      </c>
      <c r="G48" s="15" t="str">
        <f t="shared" si="16"/>
        <v> </v>
      </c>
      <c r="H48" s="15">
        <f t="shared" si="16"/>
        <v>58894.88888888888</v>
      </c>
      <c r="I48" s="24" t="str">
        <f t="shared" si="16"/>
        <v> </v>
      </c>
      <c r="J48" s="32">
        <f t="shared" si="16"/>
        <v>58894.88888888888</v>
      </c>
      <c r="K48" s="28" t="str">
        <f t="shared" si="16"/>
        <v> </v>
      </c>
      <c r="L48" s="15" t="str">
        <f t="shared" si="16"/>
        <v> </v>
      </c>
      <c r="M48" s="15" t="str">
        <f t="shared" si="16"/>
        <v> </v>
      </c>
      <c r="N48" s="15" t="str">
        <f t="shared" si="16"/>
        <v> </v>
      </c>
      <c r="O48" s="15">
        <f t="shared" si="16"/>
        <v>96510.75</v>
      </c>
      <c r="P48" s="24" t="str">
        <f>IF(OR(P46=0,P47=0)," ",(P47/P46)*1000)</f>
        <v> </v>
      </c>
      <c r="Q48" s="32">
        <f t="shared" si="16"/>
        <v>96510.75</v>
      </c>
      <c r="R48" s="28">
        <f t="shared" si="16"/>
        <v>76596.47058823529</v>
      </c>
    </row>
    <row r="49" spans="1:18" ht="15.75" thickBot="1">
      <c r="A49" s="119" t="s">
        <v>13</v>
      </c>
      <c r="B49" s="120"/>
      <c r="C49" s="121"/>
      <c r="D49" s="37">
        <f>'総合計'!D49</f>
        <v>82.38</v>
      </c>
      <c r="E49" s="38">
        <f>'総合計'!E49</f>
        <v>80.42</v>
      </c>
      <c r="F49" s="38">
        <f>'総合計'!F49</f>
        <v>79.27</v>
      </c>
      <c r="G49" s="38">
        <f>'総合計'!G49</f>
        <v>79.52</v>
      </c>
      <c r="H49" s="38">
        <f>'総合計'!H49</f>
        <v>78.49</v>
      </c>
      <c r="I49" s="39">
        <f>'総合計'!I49</f>
        <v>78.53</v>
      </c>
      <c r="J49" s="40">
        <f>'総合計'!J49</f>
        <v>79.76</v>
      </c>
      <c r="K49" s="41">
        <f>'総合計'!K49</f>
        <v>78.3</v>
      </c>
      <c r="L49" s="38">
        <f>'総合計'!L49</f>
        <v>79.84</v>
      </c>
      <c r="M49" s="38">
        <f>'総合計'!M49</f>
        <v>82.31</v>
      </c>
      <c r="N49" s="38">
        <f>'総合計'!N49</f>
        <v>87.08</v>
      </c>
      <c r="O49" s="38">
        <f>'総合計'!O49</f>
        <v>91.48</v>
      </c>
      <c r="P49" s="39">
        <f>'総合計'!P49</f>
        <v>94.08</v>
      </c>
      <c r="Q49" s="40">
        <f>'総合計'!Q49</f>
        <v>86.07</v>
      </c>
      <c r="R49" s="42">
        <f>'総合計'!R49</f>
        <v>82.88</v>
      </c>
    </row>
    <row r="50" spans="1:3" ht="16.5">
      <c r="A50" s="96" t="str">
        <f>'総合計'!A59</f>
        <v>※全て確定値。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6">
    <mergeCell ref="A4:A6"/>
    <mergeCell ref="A7:A9"/>
    <mergeCell ref="A10:A12"/>
    <mergeCell ref="A13:A15"/>
    <mergeCell ref="A16:A18"/>
    <mergeCell ref="A19:A21"/>
    <mergeCell ref="A46:A48"/>
    <mergeCell ref="A49:C49"/>
    <mergeCell ref="A22:A24"/>
    <mergeCell ref="A25:A27"/>
    <mergeCell ref="A40:A42"/>
    <mergeCell ref="A28:A30"/>
    <mergeCell ref="A31:A33"/>
    <mergeCell ref="A34:A36"/>
    <mergeCell ref="A37:A39"/>
    <mergeCell ref="A43:A45"/>
  </mergeCells>
  <printOptions horizontalCentered="1" verticalCentered="1"/>
  <pageMargins left="0.3937007874015748" right="0.3937007874015748" top="0.5905511811023623" bottom="0.5905511811023623" header="0.5118110236220472" footer="0.3937007874015748"/>
  <pageSetup horizontalDpi="1200" verticalDpi="1200" orientation="landscape" paperSize="9" scale="62" r:id="rId2"/>
  <headerFooter alignWithMargins="0">
    <oddFooter>&amp;C&amp;"Century Gothic,標準"&amp;20-6-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60" zoomScaleNormal="6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K49" sqref="K49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6.00390625" style="0" customWidth="1"/>
  </cols>
  <sheetData>
    <row r="1" spans="1:16" ht="27.75" customHeight="1">
      <c r="A1" s="46" t="s">
        <v>47</v>
      </c>
      <c r="B1" s="84" t="s">
        <v>40</v>
      </c>
      <c r="C1" s="47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8" ht="23.25" customHeight="1" thickBot="1">
      <c r="A2" s="57" t="s">
        <v>4</v>
      </c>
      <c r="B2" s="6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41711</v>
      </c>
    </row>
    <row r="3" spans="1:19" ht="24" customHeight="1" thickBot="1">
      <c r="A3" s="51"/>
      <c r="B3" s="52"/>
      <c r="C3" s="52"/>
      <c r="D3" s="63" t="s">
        <v>28</v>
      </c>
      <c r="E3" s="65" t="s">
        <v>29</v>
      </c>
      <c r="F3" s="65" t="s">
        <v>30</v>
      </c>
      <c r="G3" s="65" t="s">
        <v>31</v>
      </c>
      <c r="H3" s="65" t="s">
        <v>32</v>
      </c>
      <c r="I3" s="66" t="s">
        <v>33</v>
      </c>
      <c r="J3" s="67" t="s">
        <v>14</v>
      </c>
      <c r="K3" s="66" t="s">
        <v>34</v>
      </c>
      <c r="L3" s="65" t="s">
        <v>35</v>
      </c>
      <c r="M3" s="65" t="s">
        <v>36</v>
      </c>
      <c r="N3" s="65" t="s">
        <v>37</v>
      </c>
      <c r="O3" s="65" t="s">
        <v>38</v>
      </c>
      <c r="P3" s="66" t="s">
        <v>39</v>
      </c>
      <c r="Q3" s="69" t="s">
        <v>15</v>
      </c>
      <c r="R3" s="70" t="s">
        <v>16</v>
      </c>
      <c r="S3" s="2"/>
    </row>
    <row r="4" spans="1:19" s="8" customFormat="1" ht="16.5" customHeight="1">
      <c r="A4" s="112" t="s">
        <v>17</v>
      </c>
      <c r="B4" s="53" t="s">
        <v>9</v>
      </c>
      <c r="C4" s="53" t="s">
        <v>1</v>
      </c>
      <c r="D4" s="18">
        <f>'B一般'!D4+'B原料'!D4</f>
        <v>14844</v>
      </c>
      <c r="E4" s="14">
        <f>'B一般'!E4+'B原料'!E4</f>
        <v>28554</v>
      </c>
      <c r="F4" s="14">
        <f>'B一般'!F4+'B原料'!F4</f>
        <v>53586</v>
      </c>
      <c r="G4" s="14">
        <f>'B一般'!G4+'B原料'!G4</f>
        <v>17077</v>
      </c>
      <c r="H4" s="14">
        <f>'B一般'!H4+'B原料'!H4</f>
        <v>18526</v>
      </c>
      <c r="I4" s="23">
        <f>'B一般'!I4+'B原料'!I4</f>
        <v>24961</v>
      </c>
      <c r="J4" s="36">
        <f>SUM(D4:I4)</f>
        <v>157548</v>
      </c>
      <c r="K4" s="27">
        <f>'B一般'!K4+'B原料'!K4</f>
        <v>16561</v>
      </c>
      <c r="L4" s="14">
        <f>'B一般'!L4+'B原料'!L4</f>
        <v>52375</v>
      </c>
      <c r="M4" s="14">
        <f>'B一般'!M4+'B原料'!M4</f>
        <v>35224</v>
      </c>
      <c r="N4" s="14">
        <f>'B一般'!N4+'B原料'!N4</f>
        <v>46572</v>
      </c>
      <c r="O4" s="14">
        <f>'B一般'!O4+'B原料'!O4</f>
        <v>4099</v>
      </c>
      <c r="P4" s="23">
        <f>'B一般'!P4+'B原料'!P4</f>
        <v>51960</v>
      </c>
      <c r="Q4" s="36">
        <f>SUM(K4:P4)</f>
        <v>206791</v>
      </c>
      <c r="R4" s="27">
        <f>J4+Q4</f>
        <v>364339</v>
      </c>
      <c r="S4" s="7"/>
    </row>
    <row r="5" spans="1:19" s="8" customFormat="1" ht="16.5" customHeight="1">
      <c r="A5" s="113"/>
      <c r="B5" s="53" t="s">
        <v>10</v>
      </c>
      <c r="C5" s="53" t="s">
        <v>2</v>
      </c>
      <c r="D5" s="19">
        <f>'B一般'!D5+'B原料'!D5</f>
        <v>1399347</v>
      </c>
      <c r="E5" s="14">
        <f>'B一般'!E5+'B原料'!E5</f>
        <v>2265099</v>
      </c>
      <c r="F5" s="14">
        <f>'B一般'!F5+'B原料'!F5</f>
        <v>4000190</v>
      </c>
      <c r="G5" s="14">
        <f>'B一般'!G5+'B原料'!G5</f>
        <v>1087983</v>
      </c>
      <c r="H5" s="14">
        <f>'B一般'!H5+'B原料'!H5</f>
        <v>1019090</v>
      </c>
      <c r="I5" s="23">
        <f>'B一般'!I5+'B原料'!I5</f>
        <v>1698190</v>
      </c>
      <c r="J5" s="31">
        <f>SUM(D5:I5)</f>
        <v>11469899</v>
      </c>
      <c r="K5" s="27">
        <f>'B一般'!K5+'B原料'!K5</f>
        <v>1307146</v>
      </c>
      <c r="L5" s="14">
        <f>'B一般'!L5+'B原料'!L5</f>
        <v>4308436</v>
      </c>
      <c r="M5" s="14">
        <f>'B一般'!M5+'B原料'!M5</f>
        <v>3020910</v>
      </c>
      <c r="N5" s="14">
        <f>'B一般'!N5+'B原料'!N5</f>
        <v>3998753</v>
      </c>
      <c r="O5" s="14">
        <f>'B一般'!O5+'B原料'!O5</f>
        <v>372923</v>
      </c>
      <c r="P5" s="23">
        <f>'B一般'!P5+'B原料'!P5</f>
        <v>4765248</v>
      </c>
      <c r="Q5" s="31">
        <f>SUM(K5:P5)</f>
        <v>17773416</v>
      </c>
      <c r="R5" s="27">
        <f>J5+Q5</f>
        <v>29243315</v>
      </c>
      <c r="S5" s="7"/>
    </row>
    <row r="6" spans="1:19" s="8" customFormat="1" ht="16.5" customHeight="1" thickBot="1">
      <c r="A6" s="114"/>
      <c r="B6" s="54" t="s">
        <v>18</v>
      </c>
      <c r="C6" s="55" t="s">
        <v>3</v>
      </c>
      <c r="D6" s="20">
        <f>IF(OR(D4=0,D5=0)," ",(D5/D4)*1000)</f>
        <v>94270.21018593371</v>
      </c>
      <c r="E6" s="15">
        <f aca="true" t="shared" si="0" ref="E6:R6">IF(OR(E4=0,E5=0)," ",(E5/E4)*1000)</f>
        <v>79326.85438117251</v>
      </c>
      <c r="F6" s="15">
        <f t="shared" si="0"/>
        <v>74649.9085582055</v>
      </c>
      <c r="G6" s="15">
        <f t="shared" si="0"/>
        <v>63710.429232300754</v>
      </c>
      <c r="H6" s="15">
        <f t="shared" si="0"/>
        <v>55008.63651084962</v>
      </c>
      <c r="I6" s="24">
        <f t="shared" si="0"/>
        <v>68033.73262289171</v>
      </c>
      <c r="J6" s="32">
        <f t="shared" si="0"/>
        <v>72802.56810622793</v>
      </c>
      <c r="K6" s="28">
        <f t="shared" si="0"/>
        <v>78929.1709437836</v>
      </c>
      <c r="L6" s="15">
        <f t="shared" si="0"/>
        <v>82261.30787589499</v>
      </c>
      <c r="M6" s="15">
        <f t="shared" si="0"/>
        <v>85762.83215989098</v>
      </c>
      <c r="N6" s="15">
        <f t="shared" si="0"/>
        <v>85861.74096023361</v>
      </c>
      <c r="O6" s="15">
        <f t="shared" si="0"/>
        <v>90979.0192729934</v>
      </c>
      <c r="P6" s="24">
        <f t="shared" si="0"/>
        <v>91709.93071593533</v>
      </c>
      <c r="Q6" s="32">
        <f t="shared" si="0"/>
        <v>85948.69215778248</v>
      </c>
      <c r="R6" s="28">
        <f t="shared" si="0"/>
        <v>80264.0260855961</v>
      </c>
      <c r="S6" s="10"/>
    </row>
    <row r="7" spans="1:19" s="8" customFormat="1" ht="16.5" customHeight="1">
      <c r="A7" s="112" t="s">
        <v>20</v>
      </c>
      <c r="B7" s="53" t="s">
        <v>9</v>
      </c>
      <c r="C7" s="53" t="s">
        <v>1</v>
      </c>
      <c r="D7" s="19">
        <f>'B一般'!D7+'B原料'!D7</f>
        <v>0</v>
      </c>
      <c r="E7" s="14">
        <f>'B一般'!E7+'B原料'!E7</f>
        <v>0</v>
      </c>
      <c r="F7" s="14">
        <f>'B一般'!F7+'B原料'!F7</f>
        <v>0</v>
      </c>
      <c r="G7" s="14">
        <f>'B一般'!G7+'B原料'!G7</f>
        <v>0</v>
      </c>
      <c r="H7" s="14">
        <f>'B一般'!H7+'B原料'!H7</f>
        <v>0</v>
      </c>
      <c r="I7" s="23">
        <f>'B一般'!I7+'B原料'!I7</f>
        <v>0</v>
      </c>
      <c r="J7" s="36">
        <f>SUM(D7:I7)</f>
        <v>0</v>
      </c>
      <c r="K7" s="27">
        <f>'B一般'!K7+'B原料'!K7</f>
        <v>0</v>
      </c>
      <c r="L7" s="14">
        <f>'B一般'!L7+'B原料'!L7</f>
        <v>0</v>
      </c>
      <c r="M7" s="14">
        <f>'B一般'!M7+'B原料'!M7</f>
        <v>0</v>
      </c>
      <c r="N7" s="14">
        <f>'B一般'!N7+'B原料'!N7</f>
        <v>0</v>
      </c>
      <c r="O7" s="14">
        <f>'B一般'!O7+'B原料'!O7</f>
        <v>0</v>
      </c>
      <c r="P7" s="23">
        <f>'B一般'!P7+'B原料'!P7</f>
        <v>0</v>
      </c>
      <c r="Q7" s="36">
        <f>SUM(K7:P7)</f>
        <v>0</v>
      </c>
      <c r="R7" s="27">
        <f>J7+Q7</f>
        <v>0</v>
      </c>
      <c r="S7" s="7"/>
    </row>
    <row r="8" spans="1:19" s="8" customFormat="1" ht="16.5" customHeight="1">
      <c r="A8" s="113"/>
      <c r="B8" s="53" t="s">
        <v>10</v>
      </c>
      <c r="C8" s="53" t="s">
        <v>2</v>
      </c>
      <c r="D8" s="19">
        <f>'B一般'!D8+'B原料'!D8</f>
        <v>0</v>
      </c>
      <c r="E8" s="14">
        <f>'B一般'!E8+'B原料'!E8</f>
        <v>0</v>
      </c>
      <c r="F8" s="14">
        <f>'B一般'!F8+'B原料'!F8</f>
        <v>0</v>
      </c>
      <c r="G8" s="14">
        <f>'B一般'!G8+'B原料'!G8</f>
        <v>0</v>
      </c>
      <c r="H8" s="14">
        <f>'B一般'!H8+'B原料'!H8</f>
        <v>0</v>
      </c>
      <c r="I8" s="23">
        <f>'B一般'!I8+'B原料'!I8</f>
        <v>0</v>
      </c>
      <c r="J8" s="31">
        <f>SUM(D8:I8)</f>
        <v>0</v>
      </c>
      <c r="K8" s="27">
        <f>'B一般'!K8+'B原料'!K8</f>
        <v>0</v>
      </c>
      <c r="L8" s="14">
        <f>'B一般'!L8+'B原料'!L8</f>
        <v>0</v>
      </c>
      <c r="M8" s="14">
        <f>'B一般'!M8+'B原料'!M8</f>
        <v>0</v>
      </c>
      <c r="N8" s="14">
        <f>'B一般'!N8+'B原料'!N8</f>
        <v>0</v>
      </c>
      <c r="O8" s="14">
        <f>'B一般'!O8+'B原料'!O8</f>
        <v>0</v>
      </c>
      <c r="P8" s="23">
        <f>'B一般'!P8+'B原料'!P8</f>
        <v>0</v>
      </c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4"/>
      <c r="B9" s="54" t="s">
        <v>18</v>
      </c>
      <c r="C9" s="55" t="s">
        <v>3</v>
      </c>
      <c r="D9" s="20" t="str">
        <f>IF(OR(D7=0,D8=0)," ",(D8/D7)*1000)</f>
        <v> </v>
      </c>
      <c r="E9" s="15" t="str">
        <f aca="true" t="shared" si="1" ref="E9:R9">IF(OR(E7=0,E8=0)," ",(E8/E7)*1000)</f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7"/>
    </row>
    <row r="10" spans="1:19" s="8" customFormat="1" ht="16.5" customHeight="1">
      <c r="A10" s="112" t="s">
        <v>19</v>
      </c>
      <c r="B10" s="53" t="s">
        <v>9</v>
      </c>
      <c r="C10" s="53" t="s">
        <v>1</v>
      </c>
      <c r="D10" s="19">
        <f>'B一般'!D10+'B原料'!D10</f>
        <v>44223</v>
      </c>
      <c r="E10" s="14">
        <f>'B一般'!E10+'B原料'!E10</f>
        <v>24345</v>
      </c>
      <c r="F10" s="14">
        <f>'B一般'!F10+'B原料'!F10</f>
        <v>45642</v>
      </c>
      <c r="G10" s="14">
        <f>'B一般'!G10+'B原料'!G10</f>
        <v>45464</v>
      </c>
      <c r="H10" s="14">
        <f>'B一般'!H10+'B原料'!H10</f>
        <v>37542</v>
      </c>
      <c r="I10" s="23">
        <f>'B一般'!I10+'B原料'!I10</f>
        <v>53694</v>
      </c>
      <c r="J10" s="36">
        <f>SUM(D10:I10)</f>
        <v>250910</v>
      </c>
      <c r="K10" s="27">
        <f>'B一般'!K10+'B原料'!K10</f>
        <v>19841</v>
      </c>
      <c r="L10" s="14">
        <f>'B一般'!L10+'B原料'!L10</f>
        <v>27776</v>
      </c>
      <c r="M10" s="14">
        <f>'B一般'!M10+'B原料'!M10</f>
        <v>28922</v>
      </c>
      <c r="N10" s="14">
        <f>'B一般'!N10+'B原料'!N10</f>
        <v>11571</v>
      </c>
      <c r="O10" s="14">
        <f>'B一般'!O10+'B原料'!O10</f>
        <v>45111</v>
      </c>
      <c r="P10" s="23">
        <f>'B一般'!P10+'B原料'!P10</f>
        <v>23865</v>
      </c>
      <c r="Q10" s="36">
        <f>SUM(K10:P10)</f>
        <v>157086</v>
      </c>
      <c r="R10" s="27">
        <f>J10+Q10</f>
        <v>407996</v>
      </c>
      <c r="S10" s="7"/>
    </row>
    <row r="11" spans="1:19" s="8" customFormat="1" ht="16.5" customHeight="1">
      <c r="A11" s="113"/>
      <c r="B11" s="53" t="s">
        <v>10</v>
      </c>
      <c r="C11" s="53" t="s">
        <v>2</v>
      </c>
      <c r="D11" s="21">
        <f>'B一般'!D11+'B原料'!D11</f>
        <v>4036404</v>
      </c>
      <c r="E11" s="16">
        <f>'B一般'!E11+'B原料'!E11</f>
        <v>2035338</v>
      </c>
      <c r="F11" s="16">
        <f>'B一般'!F11+'B原料'!F11</f>
        <v>3134897</v>
      </c>
      <c r="G11" s="16">
        <f>'B一般'!G11+'B原料'!G11</f>
        <v>2841283</v>
      </c>
      <c r="H11" s="16">
        <f>'B一般'!H11+'B原料'!H11</f>
        <v>2521625</v>
      </c>
      <c r="I11" s="25">
        <f>'B一般'!I11+'B原料'!I11</f>
        <v>3833337</v>
      </c>
      <c r="J11" s="31">
        <f>SUM(D11:I11)</f>
        <v>18402884</v>
      </c>
      <c r="K11" s="29">
        <f>'B一般'!K11+'B原料'!K11</f>
        <v>1494979</v>
      </c>
      <c r="L11" s="16">
        <f>'B一般'!L11+'B原料'!L11</f>
        <v>2270850</v>
      </c>
      <c r="M11" s="16">
        <f>'B一般'!M11+'B原料'!M11</f>
        <v>2425239</v>
      </c>
      <c r="N11" s="16">
        <f>'B一般'!N11+'B原料'!N11</f>
        <v>998361</v>
      </c>
      <c r="O11" s="16">
        <f>'B一般'!O11+'B原料'!O11</f>
        <v>3962016</v>
      </c>
      <c r="P11" s="25">
        <f>'B一般'!P11+'B原料'!P11</f>
        <v>2160068</v>
      </c>
      <c r="Q11" s="31">
        <f>SUM(K11:P11)</f>
        <v>13311513</v>
      </c>
      <c r="R11" s="27">
        <f>J11+Q11</f>
        <v>31714397</v>
      </c>
      <c r="S11" s="7"/>
    </row>
    <row r="12" spans="1:19" s="8" customFormat="1" ht="16.5" customHeight="1" thickBot="1">
      <c r="A12" s="114"/>
      <c r="B12" s="54" t="s">
        <v>18</v>
      </c>
      <c r="C12" s="55" t="s">
        <v>3</v>
      </c>
      <c r="D12" s="20">
        <f>IF(OR(D10=0,D11=0)," ",(D11/D10)*1000)</f>
        <v>91273.86201750221</v>
      </c>
      <c r="E12" s="15">
        <f aca="true" t="shared" si="2" ref="E12:R12">IF(OR(E10=0,E11=0)," ",(E11/E10)*1000)</f>
        <v>83603.94331484905</v>
      </c>
      <c r="F12" s="15">
        <f t="shared" si="2"/>
        <v>68684.47920774724</v>
      </c>
      <c r="G12" s="15">
        <f t="shared" si="2"/>
        <v>62495.226992785494</v>
      </c>
      <c r="H12" s="15">
        <f t="shared" si="2"/>
        <v>67168.10505567098</v>
      </c>
      <c r="I12" s="24">
        <f t="shared" si="2"/>
        <v>71392.2784668678</v>
      </c>
      <c r="J12" s="32">
        <f t="shared" si="2"/>
        <v>73344.56179506595</v>
      </c>
      <c r="K12" s="28">
        <f t="shared" si="2"/>
        <v>75347.96633234213</v>
      </c>
      <c r="L12" s="15">
        <f t="shared" si="2"/>
        <v>81755.83237327189</v>
      </c>
      <c r="M12" s="15">
        <f t="shared" si="2"/>
        <v>83854.4706451836</v>
      </c>
      <c r="N12" s="15">
        <f t="shared" si="2"/>
        <v>86281.30671506352</v>
      </c>
      <c r="O12" s="15">
        <f t="shared" si="2"/>
        <v>87828.15721220989</v>
      </c>
      <c r="P12" s="24">
        <f t="shared" si="2"/>
        <v>90511.9631259166</v>
      </c>
      <c r="Q12" s="32">
        <f t="shared" si="2"/>
        <v>84740.28875902371</v>
      </c>
      <c r="R12" s="28">
        <f t="shared" si="2"/>
        <v>77732.12727575761</v>
      </c>
      <c r="S12" s="10"/>
    </row>
    <row r="13" spans="1:19" s="8" customFormat="1" ht="16.5" customHeight="1">
      <c r="A13" s="112" t="s">
        <v>42</v>
      </c>
      <c r="B13" s="53" t="s">
        <v>9</v>
      </c>
      <c r="C13" s="53" t="s">
        <v>1</v>
      </c>
      <c r="D13" s="19">
        <f>'B一般'!D13+'B原料'!D13</f>
        <v>36817</v>
      </c>
      <c r="E13" s="14">
        <f>'B一般'!E13+'B原料'!E13</f>
        <v>30804</v>
      </c>
      <c r="F13" s="14">
        <f>'B一般'!F13+'B原料'!F13</f>
        <v>80860</v>
      </c>
      <c r="G13" s="14">
        <f>'B一般'!G13+'B原料'!G13</f>
        <v>51982</v>
      </c>
      <c r="H13" s="14">
        <f>'B一般'!H13+'B原料'!H13</f>
        <v>54370</v>
      </c>
      <c r="I13" s="23">
        <f>'B一般'!I13+'B原料'!I13</f>
        <v>78465</v>
      </c>
      <c r="J13" s="36">
        <f>SUM(D13:I13)</f>
        <v>333298</v>
      </c>
      <c r="K13" s="27">
        <f>'B一般'!K13+'B原料'!K13</f>
        <v>72454</v>
      </c>
      <c r="L13" s="14">
        <f>'B一般'!L13+'B原料'!L13</f>
        <v>63333</v>
      </c>
      <c r="M13" s="14">
        <f>'B一般'!M13+'B原料'!M13</f>
        <v>64745</v>
      </c>
      <c r="N13" s="14">
        <f>'B一般'!N13+'B原料'!N13</f>
        <v>35254</v>
      </c>
      <c r="O13" s="14">
        <f>'B一般'!O13+'B原料'!O13</f>
        <v>67812</v>
      </c>
      <c r="P13" s="23">
        <f>'B一般'!P13+'B原料'!P13</f>
        <v>77012</v>
      </c>
      <c r="Q13" s="36">
        <f>SUM(K13:P13)</f>
        <v>380610</v>
      </c>
      <c r="R13" s="27">
        <f>J13+Q13</f>
        <v>713908</v>
      </c>
      <c r="S13" s="7"/>
    </row>
    <row r="14" spans="1:19" s="8" customFormat="1" ht="16.5" customHeight="1">
      <c r="A14" s="113"/>
      <c r="B14" s="53" t="s">
        <v>10</v>
      </c>
      <c r="C14" s="53" t="s">
        <v>2</v>
      </c>
      <c r="D14" s="21">
        <f>'B一般'!D14+'B原料'!D14</f>
        <v>3162733</v>
      </c>
      <c r="E14" s="16">
        <f>'B一般'!E14+'B原料'!E14</f>
        <v>2442040</v>
      </c>
      <c r="F14" s="16">
        <f>'B一般'!F14+'B原料'!F14</f>
        <v>5676701</v>
      </c>
      <c r="G14" s="16">
        <f>'B一般'!G14+'B原料'!G14</f>
        <v>3358892</v>
      </c>
      <c r="H14" s="16">
        <f>'B一般'!H14+'B原料'!H14</f>
        <v>3308229</v>
      </c>
      <c r="I14" s="25">
        <f>'B一般'!I14+'B原料'!I14</f>
        <v>5844533</v>
      </c>
      <c r="J14" s="31">
        <f>SUM(D14:I14)</f>
        <v>23793128</v>
      </c>
      <c r="K14" s="29">
        <f>'B一般'!K14+'B原料'!K14</f>
        <v>5679673</v>
      </c>
      <c r="L14" s="16">
        <f>'B一般'!L14+'B原料'!L14</f>
        <v>5225869</v>
      </c>
      <c r="M14" s="16">
        <f>'B一般'!M14+'B原料'!M14</f>
        <v>5484720</v>
      </c>
      <c r="N14" s="16">
        <f>'B一般'!N14+'B原料'!N14</f>
        <v>3080849</v>
      </c>
      <c r="O14" s="16">
        <f>'B一般'!O14+'B原料'!O14</f>
        <v>6171965</v>
      </c>
      <c r="P14" s="25">
        <f>'B一般'!P14+'B原料'!P14</f>
        <v>6912577</v>
      </c>
      <c r="Q14" s="31">
        <f>SUM(K14:P14)</f>
        <v>32555653</v>
      </c>
      <c r="R14" s="27">
        <f>J14+Q14</f>
        <v>56348781</v>
      </c>
      <c r="S14" s="7"/>
    </row>
    <row r="15" spans="1:19" s="8" customFormat="1" ht="16.5" customHeight="1" thickBot="1">
      <c r="A15" s="114"/>
      <c r="B15" s="54" t="s">
        <v>18</v>
      </c>
      <c r="C15" s="55" t="s">
        <v>3</v>
      </c>
      <c r="D15" s="20">
        <f>IF(OR(D13=0,D14=0)," ",(D14/D13)*1000)</f>
        <v>85904.14754053834</v>
      </c>
      <c r="E15" s="15">
        <f aca="true" t="shared" si="3" ref="E15:R15">IF(OR(E13=0,E14=0)," ",(E14/E13)*1000)</f>
        <v>79276.71730944033</v>
      </c>
      <c r="F15" s="15">
        <f t="shared" si="3"/>
        <v>70204.06876082117</v>
      </c>
      <c r="G15" s="15">
        <f t="shared" si="3"/>
        <v>64616.444153745535</v>
      </c>
      <c r="H15" s="15">
        <f t="shared" si="3"/>
        <v>60846.588192017654</v>
      </c>
      <c r="I15" s="24">
        <f t="shared" si="3"/>
        <v>74485.85993755178</v>
      </c>
      <c r="J15" s="32">
        <f t="shared" si="3"/>
        <v>71386.95101680778</v>
      </c>
      <c r="K15" s="28">
        <f t="shared" si="3"/>
        <v>78390.05437933034</v>
      </c>
      <c r="L15" s="15">
        <f t="shared" si="3"/>
        <v>82514.15533765967</v>
      </c>
      <c r="M15" s="15">
        <f t="shared" si="3"/>
        <v>84712.64190284965</v>
      </c>
      <c r="N15" s="15">
        <f t="shared" si="3"/>
        <v>87390.05502921654</v>
      </c>
      <c r="O15" s="15">
        <f t="shared" si="3"/>
        <v>91015.8231581431</v>
      </c>
      <c r="P15" s="24">
        <f t="shared" si="3"/>
        <v>89759.73874201423</v>
      </c>
      <c r="Q15" s="32">
        <f t="shared" si="3"/>
        <v>85535.4641233809</v>
      </c>
      <c r="R15" s="28">
        <f t="shared" si="3"/>
        <v>78930.03160071046</v>
      </c>
      <c r="S15" s="10"/>
    </row>
    <row r="16" spans="1:19" s="8" customFormat="1" ht="16.5" customHeight="1">
      <c r="A16" s="112" t="s">
        <v>25</v>
      </c>
      <c r="B16" s="53" t="s">
        <v>9</v>
      </c>
      <c r="C16" s="53" t="s">
        <v>1</v>
      </c>
      <c r="D16" s="19">
        <f>'B一般'!D16+'B原料'!D16</f>
        <v>65785</v>
      </c>
      <c r="E16" s="14">
        <f>'B一般'!E16+'B原料'!E16</f>
        <v>52653</v>
      </c>
      <c r="F16" s="14">
        <f>'B一般'!F16+'B原料'!F16</f>
        <v>88381</v>
      </c>
      <c r="G16" s="14">
        <f>'B一般'!G16+'B原料'!G16</f>
        <v>69445</v>
      </c>
      <c r="H16" s="14">
        <f>'B一般'!H16+'B原料'!H16</f>
        <v>57129</v>
      </c>
      <c r="I16" s="23">
        <f>'B一般'!I16+'B原料'!I16</f>
        <v>120540</v>
      </c>
      <c r="J16" s="36">
        <f>SUM(D16:I16)</f>
        <v>453933</v>
      </c>
      <c r="K16" s="27">
        <f>'B一般'!K16+'B原料'!K16</f>
        <v>62054</v>
      </c>
      <c r="L16" s="14">
        <f>'B一般'!L16+'B原料'!L16</f>
        <v>73499</v>
      </c>
      <c r="M16" s="14">
        <f>'B一般'!M16+'B原料'!M16</f>
        <v>29237</v>
      </c>
      <c r="N16" s="14">
        <f>'B一般'!N16+'B原料'!N16</f>
        <v>107221</v>
      </c>
      <c r="O16" s="14">
        <f>'B一般'!O16+'B原料'!O16</f>
        <v>72845</v>
      </c>
      <c r="P16" s="23">
        <f>'B一般'!P16+'B原料'!P16</f>
        <v>35858</v>
      </c>
      <c r="Q16" s="36">
        <f>SUM(K16:P16)</f>
        <v>380714</v>
      </c>
      <c r="R16" s="27">
        <f>J16+Q16</f>
        <v>834647</v>
      </c>
      <c r="S16" s="7"/>
    </row>
    <row r="17" spans="1:19" s="8" customFormat="1" ht="16.5" customHeight="1">
      <c r="A17" s="113"/>
      <c r="B17" s="53" t="s">
        <v>10</v>
      </c>
      <c r="C17" s="53" t="s">
        <v>2</v>
      </c>
      <c r="D17" s="19">
        <f>'B一般'!D17+'B原料'!D17</f>
        <v>6370735</v>
      </c>
      <c r="E17" s="14">
        <f>'B一般'!E17+'B原料'!E17</f>
        <v>4406414</v>
      </c>
      <c r="F17" s="14">
        <f>'B一般'!F17+'B原料'!F17</f>
        <v>7299007</v>
      </c>
      <c r="G17" s="14">
        <f>'B一般'!G17+'B原料'!G17</f>
        <v>4059629</v>
      </c>
      <c r="H17" s="14">
        <f>'B一般'!H17+'B原料'!H17</f>
        <v>3307190</v>
      </c>
      <c r="I17" s="23">
        <f>'B一般'!I17+'B原料'!I17</f>
        <v>8430803</v>
      </c>
      <c r="J17" s="31">
        <f>SUM(D17:I17)</f>
        <v>33873778</v>
      </c>
      <c r="K17" s="27">
        <f>'B一般'!K17+'B原料'!K17</f>
        <v>4965256</v>
      </c>
      <c r="L17" s="14">
        <f>'B一般'!L17+'B原料'!L17</f>
        <v>5914694</v>
      </c>
      <c r="M17" s="14">
        <f>'B一般'!M17+'B原料'!M17</f>
        <v>2427062</v>
      </c>
      <c r="N17" s="14">
        <f>'B一般'!N17+'B原料'!N17</f>
        <v>9243134</v>
      </c>
      <c r="O17" s="14">
        <f>'B一般'!O17+'B原料'!O17</f>
        <v>6556968</v>
      </c>
      <c r="P17" s="23">
        <f>'B一般'!P17+'B原料'!P17</f>
        <v>3295793</v>
      </c>
      <c r="Q17" s="31">
        <f>SUM(K17:P17)</f>
        <v>32402907</v>
      </c>
      <c r="R17" s="27">
        <f>J17+Q17</f>
        <v>66276685</v>
      </c>
      <c r="S17" s="7"/>
    </row>
    <row r="18" spans="1:19" s="8" customFormat="1" ht="16.5" customHeight="1" thickBot="1">
      <c r="A18" s="114"/>
      <c r="B18" s="54" t="s">
        <v>18</v>
      </c>
      <c r="C18" s="55" t="s">
        <v>3</v>
      </c>
      <c r="D18" s="20">
        <f>IF(OR(D16=0,D17=0)," ",(D17/D16)*1000)</f>
        <v>96841.75723949228</v>
      </c>
      <c r="E18" s="15">
        <f aca="true" t="shared" si="4" ref="E18:R18">IF(OR(E16=0,E17=0)," ",(E17/E16)*1000)</f>
        <v>83687.80506333923</v>
      </c>
      <c r="F18" s="15">
        <f t="shared" si="4"/>
        <v>82585.70280942736</v>
      </c>
      <c r="G18" s="15">
        <f t="shared" si="4"/>
        <v>58458.18993448052</v>
      </c>
      <c r="H18" s="15">
        <f t="shared" si="4"/>
        <v>57889.86329184827</v>
      </c>
      <c r="I18" s="24">
        <f t="shared" si="4"/>
        <v>69941.95287871246</v>
      </c>
      <c r="J18" s="32">
        <f t="shared" si="4"/>
        <v>74622.85843946133</v>
      </c>
      <c r="K18" s="28">
        <f t="shared" si="4"/>
        <v>80015.08363683242</v>
      </c>
      <c r="L18" s="15">
        <f t="shared" si="4"/>
        <v>80473.12208329365</v>
      </c>
      <c r="M18" s="15">
        <f t="shared" si="4"/>
        <v>83013.3734651298</v>
      </c>
      <c r="N18" s="15">
        <f t="shared" si="4"/>
        <v>86206.37748202312</v>
      </c>
      <c r="O18" s="15">
        <f t="shared" si="4"/>
        <v>90012.60210035006</v>
      </c>
      <c r="P18" s="24">
        <f t="shared" si="4"/>
        <v>91912.3487087958</v>
      </c>
      <c r="Q18" s="32">
        <f t="shared" si="4"/>
        <v>85110.88901380039</v>
      </c>
      <c r="R18" s="28">
        <f t="shared" si="4"/>
        <v>79406.84504946403</v>
      </c>
      <c r="S18" s="10"/>
    </row>
    <row r="19" spans="1:19" s="8" customFormat="1" ht="16.5" customHeight="1">
      <c r="A19" s="112" t="s">
        <v>21</v>
      </c>
      <c r="B19" s="53" t="s">
        <v>9</v>
      </c>
      <c r="C19" s="53" t="s">
        <v>1</v>
      </c>
      <c r="D19" s="19">
        <f>'B一般'!D19+'B原料'!D19</f>
        <v>116169</v>
      </c>
      <c r="E19" s="14">
        <f>'B一般'!E19+'B原料'!E19</f>
        <v>107846</v>
      </c>
      <c r="F19" s="14">
        <f>'B一般'!F19+'B原料'!F19</f>
        <v>19978</v>
      </c>
      <c r="G19" s="14">
        <f>'B一般'!G19+'B原料'!G19</f>
        <v>53998</v>
      </c>
      <c r="H19" s="14">
        <f>'B一般'!H19+'B原料'!H19</f>
        <v>85130</v>
      </c>
      <c r="I19" s="23">
        <f>'B一般'!I19+'B原料'!I19</f>
        <v>85333</v>
      </c>
      <c r="J19" s="36">
        <f>SUM(D19:I19)</f>
        <v>468454</v>
      </c>
      <c r="K19" s="27">
        <f>'B一般'!K19+'B原料'!K19</f>
        <v>30793</v>
      </c>
      <c r="L19" s="14">
        <f>'B一般'!L19+'B原料'!L19</f>
        <v>23578</v>
      </c>
      <c r="M19" s="14">
        <f>'B一般'!M19+'B原料'!M19</f>
        <v>38331</v>
      </c>
      <c r="N19" s="14">
        <f>'B一般'!N19+'B原料'!N19</f>
        <v>59262</v>
      </c>
      <c r="O19" s="14">
        <f>'B一般'!O19+'B原料'!O19</f>
        <v>84459</v>
      </c>
      <c r="P19" s="23">
        <f>'B一般'!P19+'B原料'!P19</f>
        <v>38521</v>
      </c>
      <c r="Q19" s="36">
        <f>SUM(K19:P19)</f>
        <v>274944</v>
      </c>
      <c r="R19" s="27">
        <f>J19+Q19</f>
        <v>743398</v>
      </c>
      <c r="S19" s="7"/>
    </row>
    <row r="20" spans="1:19" s="8" customFormat="1" ht="16.5" customHeight="1">
      <c r="A20" s="113"/>
      <c r="B20" s="53" t="s">
        <v>10</v>
      </c>
      <c r="C20" s="53" t="s">
        <v>2</v>
      </c>
      <c r="D20" s="19">
        <f>'B一般'!D20+'B原料'!D20</f>
        <v>10533544</v>
      </c>
      <c r="E20" s="14">
        <f>'B一般'!E20+'B原料'!E20</f>
        <v>8599585</v>
      </c>
      <c r="F20" s="14">
        <f>'B一般'!F20+'B原料'!F20</f>
        <v>1209292</v>
      </c>
      <c r="G20" s="14">
        <f>'B一般'!G20+'B原料'!G20</f>
        <v>3295785</v>
      </c>
      <c r="H20" s="14">
        <f>'B一般'!H20+'B原料'!H20</f>
        <v>4993313</v>
      </c>
      <c r="I20" s="23">
        <f>'B一般'!I20+'B原料'!I20</f>
        <v>6513456</v>
      </c>
      <c r="J20" s="31">
        <f>SUM(D20:I20)</f>
        <v>35144975</v>
      </c>
      <c r="K20" s="27">
        <f>'B一般'!K20+'B原料'!K20</f>
        <v>2429288</v>
      </c>
      <c r="L20" s="14">
        <f>'B一般'!L20+'B原料'!L20</f>
        <v>1899819</v>
      </c>
      <c r="M20" s="14">
        <f>'B一般'!M20+'B原料'!M20</f>
        <v>3152119</v>
      </c>
      <c r="N20" s="14">
        <f>'B一般'!N20+'B原料'!N20</f>
        <v>5105754</v>
      </c>
      <c r="O20" s="14">
        <f>'B一般'!O20+'B原料'!O20</f>
        <v>7561464</v>
      </c>
      <c r="P20" s="23">
        <f>'B一般'!P20+'B原料'!P20</f>
        <v>3509541</v>
      </c>
      <c r="Q20" s="31">
        <f>SUM(K20:P20)</f>
        <v>23657985</v>
      </c>
      <c r="R20" s="27">
        <f>J20+Q20</f>
        <v>58802960</v>
      </c>
      <c r="S20" s="7"/>
    </row>
    <row r="21" spans="1:19" s="8" customFormat="1" ht="16.5" customHeight="1" thickBot="1">
      <c r="A21" s="114"/>
      <c r="B21" s="54" t="s">
        <v>18</v>
      </c>
      <c r="C21" s="55" t="s">
        <v>3</v>
      </c>
      <c r="D21" s="20">
        <f>IF(OR(D19=0,D20=0)," ",(D20/D19)*1000)</f>
        <v>90674.310702511</v>
      </c>
      <c r="E21" s="15">
        <f aca="true" t="shared" si="5" ref="E21:R21">IF(OR(E19=0,E20=0)," ",(E20/E19)*1000)</f>
        <v>79739.48964263857</v>
      </c>
      <c r="F21" s="15">
        <f t="shared" si="5"/>
        <v>60531.184302733</v>
      </c>
      <c r="G21" s="15">
        <f t="shared" si="5"/>
        <v>61035.316122819364</v>
      </c>
      <c r="H21" s="15">
        <f t="shared" si="5"/>
        <v>58655.15094561259</v>
      </c>
      <c r="I21" s="24">
        <f t="shared" si="5"/>
        <v>76329.86066351822</v>
      </c>
      <c r="J21" s="32">
        <f t="shared" si="5"/>
        <v>75023.3213933492</v>
      </c>
      <c r="K21" s="28">
        <f t="shared" si="5"/>
        <v>78890.91676679764</v>
      </c>
      <c r="L21" s="15">
        <f t="shared" si="5"/>
        <v>80575.91822885741</v>
      </c>
      <c r="M21" s="15">
        <f t="shared" si="5"/>
        <v>82234.19686415694</v>
      </c>
      <c r="N21" s="15">
        <f t="shared" si="5"/>
        <v>86155.61405285005</v>
      </c>
      <c r="O21" s="15">
        <f t="shared" si="5"/>
        <v>89528.22079352112</v>
      </c>
      <c r="P21" s="24">
        <f t="shared" si="5"/>
        <v>91107.21424677449</v>
      </c>
      <c r="Q21" s="32">
        <f t="shared" si="5"/>
        <v>86046.55857192738</v>
      </c>
      <c r="R21" s="28">
        <f t="shared" si="5"/>
        <v>79100.239710088</v>
      </c>
      <c r="S21" s="10"/>
    </row>
    <row r="22" spans="1:19" s="8" customFormat="1" ht="16.5" customHeight="1">
      <c r="A22" s="112" t="s">
        <v>41</v>
      </c>
      <c r="B22" s="53" t="s">
        <v>9</v>
      </c>
      <c r="C22" s="53" t="s">
        <v>1</v>
      </c>
      <c r="D22" s="19">
        <f>'B一般'!D22+'B原料'!D22</f>
        <v>0</v>
      </c>
      <c r="E22" s="14">
        <f>'B一般'!E22+'B原料'!E22</f>
        <v>0</v>
      </c>
      <c r="F22" s="14">
        <f>'B一般'!F22+'B原料'!F22</f>
        <v>0</v>
      </c>
      <c r="G22" s="14">
        <f>'B一般'!G22+'B原料'!G22</f>
        <v>0</v>
      </c>
      <c r="H22" s="14">
        <f>'B一般'!H22+'B原料'!H22</f>
        <v>0</v>
      </c>
      <c r="I22" s="23">
        <f>'B一般'!I22+'B原料'!I22</f>
        <v>0</v>
      </c>
      <c r="J22" s="36">
        <f>SUM(D22:I22)</f>
        <v>0</v>
      </c>
      <c r="K22" s="27">
        <f>'B一般'!K22+'B原料'!K22</f>
        <v>0</v>
      </c>
      <c r="L22" s="14">
        <f>'B一般'!L22+'B原料'!L22</f>
        <v>7991</v>
      </c>
      <c r="M22" s="14">
        <f>'B一般'!M22+'B原料'!M22</f>
        <v>0</v>
      </c>
      <c r="N22" s="14">
        <f>'B一般'!N22+'B原料'!N22</f>
        <v>0</v>
      </c>
      <c r="O22" s="14">
        <f>'B一般'!O22+'B原料'!O22</f>
        <v>0</v>
      </c>
      <c r="P22" s="23">
        <f>'B一般'!P22+'B原料'!P22</f>
        <v>0</v>
      </c>
      <c r="Q22" s="36">
        <f>SUM(K22:P22)</f>
        <v>7991</v>
      </c>
      <c r="R22" s="27">
        <f>J22+Q22</f>
        <v>7991</v>
      </c>
      <c r="S22" s="7"/>
    </row>
    <row r="23" spans="1:19" s="8" customFormat="1" ht="16.5" customHeight="1">
      <c r="A23" s="113"/>
      <c r="B23" s="53" t="s">
        <v>10</v>
      </c>
      <c r="C23" s="53" t="s">
        <v>2</v>
      </c>
      <c r="D23" s="19">
        <f>'B一般'!D23+'B原料'!D23</f>
        <v>0</v>
      </c>
      <c r="E23" s="14">
        <f>'B一般'!E23+'B原料'!E23</f>
        <v>0</v>
      </c>
      <c r="F23" s="14">
        <f>'B一般'!F23+'B原料'!F23</f>
        <v>0</v>
      </c>
      <c r="G23" s="14">
        <f>'B一般'!G23+'B原料'!G23</f>
        <v>0</v>
      </c>
      <c r="H23" s="14">
        <f>'B一般'!H23+'B原料'!H23</f>
        <v>0</v>
      </c>
      <c r="I23" s="23">
        <f>'B一般'!I23+'B原料'!I23</f>
        <v>0</v>
      </c>
      <c r="J23" s="31">
        <f>SUM(D23:I23)</f>
        <v>0</v>
      </c>
      <c r="K23" s="27">
        <f>'B一般'!K23+'B原料'!K23</f>
        <v>0</v>
      </c>
      <c r="L23" s="14">
        <f>'B一般'!L23+'B原料'!L23</f>
        <v>662370</v>
      </c>
      <c r="M23" s="14">
        <f>'B一般'!M23+'B原料'!M23</f>
        <v>0</v>
      </c>
      <c r="N23" s="14">
        <f>'B一般'!N23+'B原料'!N23</f>
        <v>0</v>
      </c>
      <c r="O23" s="14">
        <f>'B一般'!O23+'B原料'!O23</f>
        <v>0</v>
      </c>
      <c r="P23" s="23">
        <f>'B一般'!P23+'B原料'!P23</f>
        <v>0</v>
      </c>
      <c r="Q23" s="31">
        <f>SUM(K23:P23)</f>
        <v>662370</v>
      </c>
      <c r="R23" s="27">
        <f>J23+Q23</f>
        <v>662370</v>
      </c>
      <c r="S23" s="7"/>
    </row>
    <row r="24" spans="1:19" s="8" customFormat="1" ht="16.5" customHeight="1" thickBot="1">
      <c r="A24" s="114"/>
      <c r="B24" s="54" t="s">
        <v>18</v>
      </c>
      <c r="C24" s="55" t="s">
        <v>3</v>
      </c>
      <c r="D24" s="20" t="str">
        <f>IF(OR(D22=0,D23=0)," ",(D23/D22)*1000)</f>
        <v> </v>
      </c>
      <c r="E24" s="15" t="str">
        <f aca="true" t="shared" si="6" ref="E24:R24">IF(OR(E22=0,E23=0)," ",(E23/E22)*1000)</f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 t="str">
        <f t="shared" si="6"/>
        <v> </v>
      </c>
      <c r="J24" s="32" t="str">
        <f t="shared" si="6"/>
        <v> </v>
      </c>
      <c r="K24" s="28" t="str">
        <f t="shared" si="6"/>
        <v> </v>
      </c>
      <c r="L24" s="15">
        <f t="shared" si="6"/>
        <v>82889.5006882743</v>
      </c>
      <c r="M24" s="15" t="str">
        <f t="shared" si="6"/>
        <v> </v>
      </c>
      <c r="N24" s="15" t="str">
        <f t="shared" si="6"/>
        <v> </v>
      </c>
      <c r="O24" s="15" t="str">
        <f t="shared" si="6"/>
        <v> </v>
      </c>
      <c r="P24" s="24" t="str">
        <f t="shared" si="6"/>
        <v> </v>
      </c>
      <c r="Q24" s="32">
        <f t="shared" si="6"/>
        <v>82889.5006882743</v>
      </c>
      <c r="R24" s="28">
        <f t="shared" si="6"/>
        <v>82889.5006882743</v>
      </c>
      <c r="S24" s="10"/>
    </row>
    <row r="25" spans="1:19" s="8" customFormat="1" ht="16.5" customHeight="1">
      <c r="A25" s="112" t="s">
        <v>52</v>
      </c>
      <c r="B25" s="53" t="s">
        <v>9</v>
      </c>
      <c r="C25" s="53" t="s">
        <v>1</v>
      </c>
      <c r="D25" s="19">
        <f>'B一般'!D25+'B原料'!D25</f>
        <v>0</v>
      </c>
      <c r="E25" s="14">
        <f>'B一般'!E25+'B原料'!E25</f>
        <v>0</v>
      </c>
      <c r="F25" s="14">
        <f>'B一般'!F25+'B原料'!F25</f>
        <v>0</v>
      </c>
      <c r="G25" s="14">
        <f>'B一般'!G25+'B原料'!G25</f>
        <v>0</v>
      </c>
      <c r="H25" s="14">
        <f>'B一般'!H25+'B原料'!H25</f>
        <v>0</v>
      </c>
      <c r="I25" s="23">
        <f>'B一般'!I25+'B原料'!I25</f>
        <v>0</v>
      </c>
      <c r="J25" s="36">
        <f>SUM(D25:I25)</f>
        <v>0</v>
      </c>
      <c r="K25" s="27">
        <f>'B一般'!K25+'B原料'!K25</f>
        <v>0</v>
      </c>
      <c r="L25" s="14">
        <f>'B一般'!L25+'B原料'!L25</f>
        <v>0</v>
      </c>
      <c r="M25" s="14">
        <f>'B一般'!M25+'B原料'!M25</f>
        <v>0</v>
      </c>
      <c r="N25" s="14">
        <f>'B一般'!N25+'B原料'!N25</f>
        <v>0</v>
      </c>
      <c r="O25" s="14">
        <f>'B一般'!O25+'B原料'!O25</f>
        <v>0</v>
      </c>
      <c r="P25" s="23">
        <f>'B一般'!P25+'B原料'!P25</f>
        <v>0</v>
      </c>
      <c r="Q25" s="36">
        <f>SUM(K25:P25)</f>
        <v>0</v>
      </c>
      <c r="R25" s="27">
        <f>J25+Q25</f>
        <v>0</v>
      </c>
      <c r="S25" s="7"/>
    </row>
    <row r="26" spans="1:19" s="8" customFormat="1" ht="16.5" customHeight="1">
      <c r="A26" s="113"/>
      <c r="B26" s="53" t="s">
        <v>10</v>
      </c>
      <c r="C26" s="53" t="s">
        <v>2</v>
      </c>
      <c r="D26" s="19">
        <f>'B一般'!D26+'B原料'!D26</f>
        <v>0</v>
      </c>
      <c r="E26" s="14">
        <f>'B一般'!E26+'B原料'!E26</f>
        <v>0</v>
      </c>
      <c r="F26" s="14">
        <f>'B一般'!F26+'B原料'!F26</f>
        <v>0</v>
      </c>
      <c r="G26" s="14">
        <f>'B一般'!G26+'B原料'!G26</f>
        <v>0</v>
      </c>
      <c r="H26" s="14">
        <f>'B一般'!H26+'B原料'!H26</f>
        <v>0</v>
      </c>
      <c r="I26" s="23">
        <f>'B一般'!I26+'B原料'!I26</f>
        <v>0</v>
      </c>
      <c r="J26" s="31">
        <f>SUM(D26:I26)</f>
        <v>0</v>
      </c>
      <c r="K26" s="27">
        <f>'B一般'!K26+'B原料'!K26</f>
        <v>0</v>
      </c>
      <c r="L26" s="14">
        <f>'B一般'!L26+'B原料'!L26</f>
        <v>0</v>
      </c>
      <c r="M26" s="14">
        <f>'B一般'!M26+'B原料'!M26</f>
        <v>0</v>
      </c>
      <c r="N26" s="14">
        <f>'B一般'!N26+'B原料'!N26</f>
        <v>0</v>
      </c>
      <c r="O26" s="14">
        <f>'B一般'!O26+'B原料'!O26</f>
        <v>0</v>
      </c>
      <c r="P26" s="23">
        <f>'B一般'!P26+'B原料'!P26</f>
        <v>0</v>
      </c>
      <c r="Q26" s="31">
        <f>SUM(K26:P26)</f>
        <v>0</v>
      </c>
      <c r="R26" s="27">
        <f>J26+Q26</f>
        <v>0</v>
      </c>
      <c r="S26" s="7"/>
    </row>
    <row r="27" spans="1:19" s="8" customFormat="1" ht="16.5" customHeight="1" thickBot="1">
      <c r="A27" s="114"/>
      <c r="B27" s="54" t="s">
        <v>18</v>
      </c>
      <c r="C27" s="55" t="s">
        <v>3</v>
      </c>
      <c r="D27" s="20" t="str">
        <f>IF(OR(D25=0,D26=0)," ",(D26/D25)*1000)</f>
        <v> </v>
      </c>
      <c r="E27" s="15" t="str">
        <f aca="true" t="shared" si="7" ref="E27:R27">IF(OR(E25=0,E26=0)," ",(E26/E25)*1000)</f>
        <v> </v>
      </c>
      <c r="F27" s="15" t="str">
        <f t="shared" si="7"/>
        <v> </v>
      </c>
      <c r="G27" s="15" t="str">
        <f t="shared" si="7"/>
        <v> </v>
      </c>
      <c r="H27" s="15" t="str">
        <f t="shared" si="7"/>
        <v> </v>
      </c>
      <c r="I27" s="24" t="str">
        <f t="shared" si="7"/>
        <v> </v>
      </c>
      <c r="J27" s="32" t="str">
        <f t="shared" si="7"/>
        <v> </v>
      </c>
      <c r="K27" s="28" t="str">
        <f t="shared" si="7"/>
        <v> </v>
      </c>
      <c r="L27" s="15" t="str">
        <f t="shared" si="7"/>
        <v> </v>
      </c>
      <c r="M27" s="15" t="str">
        <f t="shared" si="7"/>
        <v> </v>
      </c>
      <c r="N27" s="15" t="str">
        <f t="shared" si="7"/>
        <v> </v>
      </c>
      <c r="O27" s="15" t="str">
        <f t="shared" si="7"/>
        <v> </v>
      </c>
      <c r="P27" s="24" t="str">
        <f t="shared" si="7"/>
        <v> </v>
      </c>
      <c r="Q27" s="32" t="str">
        <f t="shared" si="7"/>
        <v> </v>
      </c>
      <c r="R27" s="28" t="str">
        <f t="shared" si="7"/>
        <v> </v>
      </c>
      <c r="S27" s="10"/>
    </row>
    <row r="28" spans="1:19" s="8" customFormat="1" ht="16.5" customHeight="1">
      <c r="A28" s="112" t="s">
        <v>22</v>
      </c>
      <c r="B28" s="53" t="s">
        <v>9</v>
      </c>
      <c r="C28" s="53" t="s">
        <v>1</v>
      </c>
      <c r="D28" s="19">
        <f>'B一般'!D28+'B原料'!D28</f>
        <v>0</v>
      </c>
      <c r="E28" s="14">
        <f>'B一般'!E28+'B原料'!E28</f>
        <v>0</v>
      </c>
      <c r="F28" s="14">
        <f>'B一般'!F28+'B原料'!F28</f>
        <v>0</v>
      </c>
      <c r="G28" s="14">
        <f>'B一般'!G28+'B原料'!G28</f>
        <v>0</v>
      </c>
      <c r="H28" s="14">
        <f>'B一般'!H28+'B原料'!H28</f>
        <v>0</v>
      </c>
      <c r="I28" s="23">
        <f>'B一般'!I28+'B原料'!I28</f>
        <v>0</v>
      </c>
      <c r="J28" s="36">
        <f>SUM(D28:I28)</f>
        <v>0</v>
      </c>
      <c r="K28" s="27">
        <f>'B一般'!K28+'B原料'!K28</f>
        <v>0</v>
      </c>
      <c r="L28" s="14">
        <f>'B一般'!L28+'B原料'!L28</f>
        <v>0</v>
      </c>
      <c r="M28" s="14">
        <f>'B一般'!M28+'B原料'!M28</f>
        <v>0</v>
      </c>
      <c r="N28" s="14">
        <f>'B一般'!N28+'B原料'!N28</f>
        <v>0</v>
      </c>
      <c r="O28" s="14">
        <f>'B一般'!O28+'B原料'!O28</f>
        <v>0</v>
      </c>
      <c r="P28" s="23">
        <f>'B一般'!P28+'B原料'!P28</f>
        <v>0</v>
      </c>
      <c r="Q28" s="36">
        <f>SUM(K28:P28)</f>
        <v>0</v>
      </c>
      <c r="R28" s="27">
        <f>J28+Q28</f>
        <v>0</v>
      </c>
      <c r="S28" s="7"/>
    </row>
    <row r="29" spans="1:19" s="8" customFormat="1" ht="16.5" customHeight="1">
      <c r="A29" s="113"/>
      <c r="B29" s="53" t="s">
        <v>10</v>
      </c>
      <c r="C29" s="53" t="s">
        <v>2</v>
      </c>
      <c r="D29" s="19">
        <f>'B一般'!D29+'B原料'!D29</f>
        <v>0</v>
      </c>
      <c r="E29" s="14">
        <f>'B一般'!E29+'B原料'!E29</f>
        <v>0</v>
      </c>
      <c r="F29" s="14">
        <f>'B一般'!F29+'B原料'!F29</f>
        <v>0</v>
      </c>
      <c r="G29" s="14">
        <f>'B一般'!G29+'B原料'!G29</f>
        <v>0</v>
      </c>
      <c r="H29" s="14">
        <f>'B一般'!H29+'B原料'!H29</f>
        <v>0</v>
      </c>
      <c r="I29" s="23">
        <f>'B一般'!I29+'B原料'!I29</f>
        <v>0</v>
      </c>
      <c r="J29" s="31">
        <f>SUM(D29:I29)</f>
        <v>0</v>
      </c>
      <c r="K29" s="27">
        <f>'B一般'!K29+'B原料'!K29</f>
        <v>0</v>
      </c>
      <c r="L29" s="14">
        <f>'B一般'!L29+'B原料'!L29</f>
        <v>0</v>
      </c>
      <c r="M29" s="14">
        <f>'B一般'!M29+'B原料'!M29</f>
        <v>0</v>
      </c>
      <c r="N29" s="14">
        <f>'B一般'!N29+'B原料'!N29</f>
        <v>0</v>
      </c>
      <c r="O29" s="14">
        <f>'B一般'!O29+'B原料'!O29</f>
        <v>0</v>
      </c>
      <c r="P29" s="23">
        <f>'B一般'!P29+'B原料'!P29</f>
        <v>0</v>
      </c>
      <c r="Q29" s="31">
        <f>SUM(K29:P29)</f>
        <v>0</v>
      </c>
      <c r="R29" s="27">
        <f>J29+Q29</f>
        <v>0</v>
      </c>
      <c r="S29" s="7"/>
    </row>
    <row r="30" spans="1:19" s="8" customFormat="1" ht="16.5" customHeight="1" thickBot="1">
      <c r="A30" s="114"/>
      <c r="B30" s="54" t="s">
        <v>18</v>
      </c>
      <c r="C30" s="55" t="s">
        <v>3</v>
      </c>
      <c r="D30" s="20" t="str">
        <f>IF(OR(D28=0,D29=0)," ",(D29/D28)*1000)</f>
        <v> </v>
      </c>
      <c r="E30" s="15" t="str">
        <f aca="true" t="shared" si="8" ref="E30:R30">IF(OR(E28=0,E29=0)," ",(E29/E28)*1000)</f>
        <v> 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 t="str">
        <f t="shared" si="8"/>
        <v> </v>
      </c>
      <c r="K30" s="28" t="str">
        <f t="shared" si="8"/>
        <v> </v>
      </c>
      <c r="L30" s="15" t="str">
        <f t="shared" si="8"/>
        <v> </v>
      </c>
      <c r="M30" s="15" t="str">
        <f t="shared" si="8"/>
        <v> </v>
      </c>
      <c r="N30" s="15" t="str">
        <f t="shared" si="8"/>
        <v> </v>
      </c>
      <c r="O30" s="15" t="str">
        <f t="shared" si="8"/>
        <v> </v>
      </c>
      <c r="P30" s="24" t="str">
        <f t="shared" si="8"/>
        <v> </v>
      </c>
      <c r="Q30" s="32" t="str">
        <f t="shared" si="8"/>
        <v> </v>
      </c>
      <c r="R30" s="28" t="str">
        <f t="shared" si="8"/>
        <v> </v>
      </c>
      <c r="S30" s="10"/>
    </row>
    <row r="31" spans="1:19" s="8" customFormat="1" ht="16.5" customHeight="1">
      <c r="A31" s="112" t="s">
        <v>23</v>
      </c>
      <c r="B31" s="53" t="s">
        <v>9</v>
      </c>
      <c r="C31" s="53" t="s">
        <v>1</v>
      </c>
      <c r="D31" s="19">
        <f>'B一般'!D31+'B原料'!D31</f>
        <v>0</v>
      </c>
      <c r="E31" s="14">
        <f>'B一般'!E31+'B原料'!E31</f>
        <v>0</v>
      </c>
      <c r="F31" s="14">
        <f>'B一般'!F31+'B原料'!F31</f>
        <v>0</v>
      </c>
      <c r="G31" s="14">
        <f>'B一般'!G31+'B原料'!G31</f>
        <v>0</v>
      </c>
      <c r="H31" s="14">
        <f>'B一般'!H31+'B原料'!H31</f>
        <v>0</v>
      </c>
      <c r="I31" s="23">
        <f>'B一般'!I31+'B原料'!I31</f>
        <v>0</v>
      </c>
      <c r="J31" s="36">
        <f>SUM(D31:I31)</f>
        <v>0</v>
      </c>
      <c r="K31" s="27">
        <f>'B一般'!K31+'B原料'!K31</f>
        <v>0</v>
      </c>
      <c r="L31" s="14">
        <f>'B一般'!L31+'B原料'!L31</f>
        <v>0</v>
      </c>
      <c r="M31" s="14">
        <f>'B一般'!M31+'B原料'!M31</f>
        <v>0</v>
      </c>
      <c r="N31" s="14">
        <f>'B一般'!N31+'B原料'!N31</f>
        <v>0</v>
      </c>
      <c r="O31" s="14">
        <f>'B一般'!O31+'B原料'!O31</f>
        <v>0</v>
      </c>
      <c r="P31" s="23">
        <f>'B一般'!P31+'B原料'!P31</f>
        <v>0</v>
      </c>
      <c r="Q31" s="36">
        <f>SUM(K31:P31)</f>
        <v>0</v>
      </c>
      <c r="R31" s="27">
        <f>J31+Q31</f>
        <v>0</v>
      </c>
      <c r="S31" s="7"/>
    </row>
    <row r="32" spans="1:19" s="8" customFormat="1" ht="16.5" customHeight="1">
      <c r="A32" s="113"/>
      <c r="B32" s="53" t="s">
        <v>10</v>
      </c>
      <c r="C32" s="53" t="s">
        <v>2</v>
      </c>
      <c r="D32" s="21">
        <f>'B一般'!D32+'B原料'!D32</f>
        <v>0</v>
      </c>
      <c r="E32" s="16">
        <f>'B一般'!E32+'B原料'!E32</f>
        <v>0</v>
      </c>
      <c r="F32" s="16">
        <f>'B一般'!F32+'B原料'!F32</f>
        <v>0</v>
      </c>
      <c r="G32" s="16">
        <f>'B一般'!G32+'B原料'!G32</f>
        <v>0</v>
      </c>
      <c r="H32" s="16">
        <f>'B一般'!H32+'B原料'!H32</f>
        <v>0</v>
      </c>
      <c r="I32" s="25">
        <f>'B一般'!I32+'B原料'!I32</f>
        <v>0</v>
      </c>
      <c r="J32" s="31">
        <f>SUM(D32:I32)</f>
        <v>0</v>
      </c>
      <c r="K32" s="29">
        <f>'B一般'!K32+'B原料'!K32</f>
        <v>0</v>
      </c>
      <c r="L32" s="16">
        <f>'B一般'!L32+'B原料'!L32</f>
        <v>0</v>
      </c>
      <c r="M32" s="16">
        <f>'B一般'!M32+'B原料'!M32</f>
        <v>0</v>
      </c>
      <c r="N32" s="16">
        <f>'B一般'!N32+'B原料'!N32</f>
        <v>0</v>
      </c>
      <c r="O32" s="16">
        <f>'B一般'!O32+'B原料'!O32</f>
        <v>0</v>
      </c>
      <c r="P32" s="25">
        <f>'B一般'!P32+'B原料'!P32</f>
        <v>0</v>
      </c>
      <c r="Q32" s="31">
        <f>SUM(K32:P32)</f>
        <v>0</v>
      </c>
      <c r="R32" s="27">
        <f>J32+Q32</f>
        <v>0</v>
      </c>
      <c r="S32" s="7"/>
    </row>
    <row r="33" spans="1:19" s="8" customFormat="1" ht="16.5" customHeight="1" thickBot="1">
      <c r="A33" s="114"/>
      <c r="B33" s="54" t="s">
        <v>18</v>
      </c>
      <c r="C33" s="55" t="s">
        <v>3</v>
      </c>
      <c r="D33" s="20" t="str">
        <f>IF(OR(D31=0,D32=0)," ",(D32/D31)*1000)</f>
        <v> </v>
      </c>
      <c r="E33" s="15" t="str">
        <f aca="true" t="shared" si="9" ref="E33:R33">IF(OR(E31=0,E32=0)," ",(E32/E31)*1000)</f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4" t="str">
        <f t="shared" si="9"/>
        <v> </v>
      </c>
      <c r="J33" s="32" t="str">
        <f t="shared" si="9"/>
        <v> </v>
      </c>
      <c r="K33" s="28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24" t="str">
        <f t="shared" si="9"/>
        <v> </v>
      </c>
      <c r="Q33" s="32" t="str">
        <f t="shared" si="9"/>
        <v> </v>
      </c>
      <c r="R33" s="28" t="str">
        <f t="shared" si="9"/>
        <v> </v>
      </c>
      <c r="S33" s="10"/>
    </row>
    <row r="34" spans="1:19" s="8" customFormat="1" ht="16.5" customHeight="1">
      <c r="A34" s="112" t="s">
        <v>53</v>
      </c>
      <c r="B34" s="53" t="s">
        <v>9</v>
      </c>
      <c r="C34" s="53" t="s">
        <v>1</v>
      </c>
      <c r="D34" s="19">
        <f>'B一般'!D34+'B原料'!D34</f>
        <v>2018</v>
      </c>
      <c r="E34" s="14">
        <f>'B一般'!E34+'B原料'!E34</f>
        <v>9025</v>
      </c>
      <c r="F34" s="14">
        <f>'B一般'!F34+'B原料'!F34</f>
        <v>0</v>
      </c>
      <c r="G34" s="14">
        <f>'B一般'!G34+'B原料'!G34</f>
        <v>0</v>
      </c>
      <c r="H34" s="14">
        <f>'B一般'!H34+'B原料'!H34</f>
        <v>0</v>
      </c>
      <c r="I34" s="23">
        <f>'B一般'!I34+'B原料'!I34</f>
        <v>0</v>
      </c>
      <c r="J34" s="36">
        <f>SUM(D34:I34)</f>
        <v>11043</v>
      </c>
      <c r="K34" s="27">
        <f>'B一般'!K34+'B原料'!K34</f>
        <v>0</v>
      </c>
      <c r="L34" s="14">
        <f>'B一般'!L34+'B原料'!L34</f>
        <v>0</v>
      </c>
      <c r="M34" s="14">
        <f>'B一般'!M34+'B原料'!M34</f>
        <v>0</v>
      </c>
      <c r="N34" s="14">
        <f>'B一般'!N34+'B原料'!N34</f>
        <v>0</v>
      </c>
      <c r="O34" s="14">
        <f>'B一般'!O34+'B原料'!O34</f>
        <v>0</v>
      </c>
      <c r="P34" s="23">
        <f>'B一般'!P34+'B原料'!P34</f>
        <v>0</v>
      </c>
      <c r="Q34" s="36">
        <f>SUM(K34:P34)</f>
        <v>0</v>
      </c>
      <c r="R34" s="27">
        <f>J34+Q34</f>
        <v>11043</v>
      </c>
      <c r="S34" s="7"/>
    </row>
    <row r="35" spans="1:19" s="8" customFormat="1" ht="16.5" customHeight="1">
      <c r="A35" s="113"/>
      <c r="B35" s="53" t="s">
        <v>10</v>
      </c>
      <c r="C35" s="53" t="s">
        <v>2</v>
      </c>
      <c r="D35" s="19">
        <f>'B一般'!D35+'B原料'!D35</f>
        <v>174025</v>
      </c>
      <c r="E35" s="14">
        <f>'B一般'!E35+'B原料'!E35</f>
        <v>777254</v>
      </c>
      <c r="F35" s="14">
        <f>'B一般'!F35+'B原料'!F35</f>
        <v>0</v>
      </c>
      <c r="G35" s="14">
        <f>'B一般'!G35+'B原料'!G35</f>
        <v>0</v>
      </c>
      <c r="H35" s="14">
        <f>'B一般'!H35+'B原料'!H35</f>
        <v>0</v>
      </c>
      <c r="I35" s="23">
        <f>'B一般'!I35+'B原料'!I35</f>
        <v>0</v>
      </c>
      <c r="J35" s="31">
        <f>SUM(D35:I35)</f>
        <v>951279</v>
      </c>
      <c r="K35" s="27">
        <f>'B一般'!K35+'B原料'!K35</f>
        <v>0</v>
      </c>
      <c r="L35" s="14">
        <f>'B一般'!L35+'B原料'!L35</f>
        <v>0</v>
      </c>
      <c r="M35" s="14">
        <f>'B一般'!M35+'B原料'!M35</f>
        <v>0</v>
      </c>
      <c r="N35" s="14">
        <f>'B一般'!N35+'B原料'!N35</f>
        <v>0</v>
      </c>
      <c r="O35" s="14">
        <f>'B一般'!O35+'B原料'!O35</f>
        <v>0</v>
      </c>
      <c r="P35" s="23">
        <f>'B一般'!P35+'B原料'!P35</f>
        <v>0</v>
      </c>
      <c r="Q35" s="31">
        <f>SUM(K35:P35)</f>
        <v>0</v>
      </c>
      <c r="R35" s="27">
        <f>J35+Q35</f>
        <v>951279</v>
      </c>
      <c r="S35" s="7"/>
    </row>
    <row r="36" spans="1:19" s="8" customFormat="1" ht="16.5" customHeight="1" thickBot="1">
      <c r="A36" s="114"/>
      <c r="B36" s="54" t="s">
        <v>18</v>
      </c>
      <c r="C36" s="55" t="s">
        <v>3</v>
      </c>
      <c r="D36" s="20">
        <f>IF(OR(D34=0,D35=0)," ",(D35/D34)*1000)</f>
        <v>86236.37264618433</v>
      </c>
      <c r="E36" s="15">
        <f aca="true" t="shared" si="10" ref="E36:R36">IF(OR(E34=0,E35=0)," ",(E35/E34)*1000)</f>
        <v>86122.32686980609</v>
      </c>
      <c r="F36" s="15" t="str">
        <f t="shared" si="10"/>
        <v> </v>
      </c>
      <c r="G36" s="15" t="str">
        <f t="shared" si="10"/>
        <v> </v>
      </c>
      <c r="H36" s="15" t="str">
        <f t="shared" si="10"/>
        <v> </v>
      </c>
      <c r="I36" s="24" t="str">
        <f t="shared" si="10"/>
        <v> </v>
      </c>
      <c r="J36" s="32">
        <f t="shared" si="10"/>
        <v>86143.16761749524</v>
      </c>
      <c r="K36" s="28" t="str">
        <f t="shared" si="10"/>
        <v> </v>
      </c>
      <c r="L36" s="15" t="str">
        <f t="shared" si="10"/>
        <v> </v>
      </c>
      <c r="M36" s="15" t="str">
        <f t="shared" si="10"/>
        <v> </v>
      </c>
      <c r="N36" s="15" t="str">
        <f t="shared" si="10"/>
        <v> </v>
      </c>
      <c r="O36" s="15" t="str">
        <f t="shared" si="10"/>
        <v> </v>
      </c>
      <c r="P36" s="24" t="str">
        <f t="shared" si="10"/>
        <v> </v>
      </c>
      <c r="Q36" s="32" t="str">
        <f t="shared" si="10"/>
        <v> </v>
      </c>
      <c r="R36" s="28">
        <f t="shared" si="10"/>
        <v>86143.16761749524</v>
      </c>
      <c r="S36" s="10"/>
    </row>
    <row r="37" spans="1:19" s="8" customFormat="1" ht="16.5" customHeight="1">
      <c r="A37" s="112" t="s">
        <v>11</v>
      </c>
      <c r="B37" s="86" t="s">
        <v>9</v>
      </c>
      <c r="C37" s="86" t="s">
        <v>1</v>
      </c>
      <c r="D37" s="22">
        <f>'B一般'!D37+'B原料'!D37</f>
        <v>1299</v>
      </c>
      <c r="E37" s="17">
        <f>'B一般'!E37+'B原料'!E37</f>
        <v>773</v>
      </c>
      <c r="F37" s="17">
        <f>'B一般'!F37+'B原料'!F37</f>
        <v>425</v>
      </c>
      <c r="G37" s="17">
        <f>'B一般'!G37+'B原料'!G37</f>
        <v>777</v>
      </c>
      <c r="H37" s="17">
        <f>'B一般'!H37+'B原料'!H37</f>
        <v>818</v>
      </c>
      <c r="I37" s="26">
        <f>'B一般'!I37+'B原料'!I37</f>
        <v>1263</v>
      </c>
      <c r="J37" s="36">
        <f>SUM(D37:I37)</f>
        <v>5355</v>
      </c>
      <c r="K37" s="30">
        <f>'B一般'!K37+'B原料'!K37</f>
        <v>2180</v>
      </c>
      <c r="L37" s="17">
        <f>'B一般'!L37+'B原料'!L37</f>
        <v>2873</v>
      </c>
      <c r="M37" s="17">
        <f>'B一般'!M37+'B原料'!M37</f>
        <v>3028</v>
      </c>
      <c r="N37" s="17">
        <f>'B一般'!N37+'B原料'!N37</f>
        <v>1806</v>
      </c>
      <c r="O37" s="17">
        <f>'B一般'!O37+'B原料'!O37</f>
        <v>1430</v>
      </c>
      <c r="P37" s="26">
        <f>'B一般'!P37+'B原料'!P37</f>
        <v>1083</v>
      </c>
      <c r="Q37" s="36">
        <f>SUM(K37:P37)</f>
        <v>12400</v>
      </c>
      <c r="R37" s="27">
        <f>J37+Q37</f>
        <v>17755</v>
      </c>
      <c r="S37" s="7"/>
    </row>
    <row r="38" spans="1:19" s="8" customFormat="1" ht="16.5" customHeight="1">
      <c r="A38" s="113"/>
      <c r="B38" s="53" t="s">
        <v>10</v>
      </c>
      <c r="C38" s="53" t="s">
        <v>2</v>
      </c>
      <c r="D38" s="21">
        <f>'B一般'!D38+'B原料'!D38</f>
        <v>330894</v>
      </c>
      <c r="E38" s="16">
        <f>'B一般'!E38+'B原料'!E38</f>
        <v>192243</v>
      </c>
      <c r="F38" s="16">
        <f>'B一般'!F38+'B原料'!F38</f>
        <v>108332</v>
      </c>
      <c r="G38" s="16">
        <f>'B一般'!G38+'B原料'!G38</f>
        <v>192259</v>
      </c>
      <c r="H38" s="16">
        <f>'B一般'!H38+'B原料'!H38</f>
        <v>203854</v>
      </c>
      <c r="I38" s="25">
        <f>'B一般'!I38+'B原料'!I38</f>
        <v>320899</v>
      </c>
      <c r="J38" s="31">
        <f>SUM(D38:I38)</f>
        <v>1348481</v>
      </c>
      <c r="K38" s="29">
        <f>'B一般'!K38+'B原料'!K38</f>
        <v>540404</v>
      </c>
      <c r="L38" s="16">
        <f>'B一般'!L38+'B原料'!L38</f>
        <v>693320</v>
      </c>
      <c r="M38" s="16">
        <f>'B一般'!M38+'B原料'!M38</f>
        <v>726427</v>
      </c>
      <c r="N38" s="16">
        <f>'B一般'!N38+'B原料'!N38</f>
        <v>432697</v>
      </c>
      <c r="O38" s="16">
        <f>'B一般'!O38+'B原料'!O38</f>
        <v>352242</v>
      </c>
      <c r="P38" s="25">
        <f>'B一般'!P38+'B原料'!P38</f>
        <v>260811</v>
      </c>
      <c r="Q38" s="31">
        <f>SUM(K38:P38)</f>
        <v>3005901</v>
      </c>
      <c r="R38" s="27">
        <f>J38+Q38</f>
        <v>4354382</v>
      </c>
      <c r="S38" s="7"/>
    </row>
    <row r="39" spans="1:19" s="8" customFormat="1" ht="16.5" customHeight="1" thickBot="1">
      <c r="A39" s="114"/>
      <c r="B39" s="54" t="s">
        <v>18</v>
      </c>
      <c r="C39" s="55" t="s">
        <v>3</v>
      </c>
      <c r="D39" s="20">
        <f>IF(OR(D37=0,D38=0)," ",(D38/D37)*1000)</f>
        <v>254729.792147806</v>
      </c>
      <c r="E39" s="15">
        <f aca="true" t="shared" si="11" ref="E39:R39">IF(OR(E37=0,E38=0)," ",(E38/E37)*1000)</f>
        <v>248697.2833117723</v>
      </c>
      <c r="F39" s="15">
        <f t="shared" si="11"/>
        <v>254898.82352941178</v>
      </c>
      <c r="G39" s="15">
        <f t="shared" si="11"/>
        <v>247437.58043758044</v>
      </c>
      <c r="H39" s="15">
        <f t="shared" si="11"/>
        <v>249210.26894865526</v>
      </c>
      <c r="I39" s="24">
        <f t="shared" si="11"/>
        <v>254076.801266825</v>
      </c>
      <c r="J39" s="32">
        <f t="shared" si="11"/>
        <v>251817.1802054155</v>
      </c>
      <c r="K39" s="28">
        <f t="shared" si="11"/>
        <v>247891.74311926606</v>
      </c>
      <c r="L39" s="15">
        <f t="shared" si="11"/>
        <v>241322.65924121128</v>
      </c>
      <c r="M39" s="15">
        <f t="shared" si="11"/>
        <v>239903.23645970938</v>
      </c>
      <c r="N39" s="15">
        <f t="shared" si="11"/>
        <v>239588.59357696568</v>
      </c>
      <c r="O39" s="15">
        <f t="shared" si="11"/>
        <v>246323.0769230769</v>
      </c>
      <c r="P39" s="24">
        <f t="shared" si="11"/>
        <v>240822.71468144044</v>
      </c>
      <c r="Q39" s="32">
        <f t="shared" si="11"/>
        <v>242411.37096774194</v>
      </c>
      <c r="R39" s="28">
        <f t="shared" si="11"/>
        <v>245248.21177133202</v>
      </c>
      <c r="S39" s="10"/>
    </row>
    <row r="40" spans="1:19" s="8" customFormat="1" ht="16.5" customHeight="1">
      <c r="A40" s="112" t="s">
        <v>54</v>
      </c>
      <c r="B40" s="86" t="s">
        <v>9</v>
      </c>
      <c r="C40" s="86" t="s">
        <v>1</v>
      </c>
      <c r="D40" s="22">
        <f>'B一般'!D40+'B原料'!D40</f>
        <v>108</v>
      </c>
      <c r="E40" s="17">
        <f>'B一般'!E40+'B原料'!E40</f>
        <v>98</v>
      </c>
      <c r="F40" s="17">
        <f>'B一般'!F40+'B原料'!F40</f>
        <v>48</v>
      </c>
      <c r="G40" s="17">
        <f>'B一般'!G40+'B原料'!G40</f>
        <v>48</v>
      </c>
      <c r="H40" s="17">
        <f>'B一般'!H40+'B原料'!H40</f>
        <v>157</v>
      </c>
      <c r="I40" s="26">
        <f>'B一般'!I40+'B原料'!I40</f>
        <v>160</v>
      </c>
      <c r="J40" s="36">
        <f>SUM(D40:I40)</f>
        <v>619</v>
      </c>
      <c r="K40" s="30">
        <f>'B一般'!K40+'B原料'!K40</f>
        <v>147</v>
      </c>
      <c r="L40" s="17">
        <f>'B一般'!L40+'B原料'!L40</f>
        <v>152</v>
      </c>
      <c r="M40" s="17">
        <f>'B一般'!M40+'B原料'!M40</f>
        <v>186</v>
      </c>
      <c r="N40" s="17">
        <f>'B一般'!N40+'B原料'!N40</f>
        <v>56</v>
      </c>
      <c r="O40" s="17">
        <f>'B一般'!O40+'B原料'!O40</f>
        <v>32</v>
      </c>
      <c r="P40" s="26">
        <f>'B一般'!P40+'B原料'!P40</f>
        <v>32</v>
      </c>
      <c r="Q40" s="36">
        <f>SUM(K40:P40)</f>
        <v>605</v>
      </c>
      <c r="R40" s="27">
        <f>J40+Q40</f>
        <v>1224</v>
      </c>
      <c r="S40" s="7"/>
    </row>
    <row r="41" spans="1:19" s="8" customFormat="1" ht="16.5" customHeight="1">
      <c r="A41" s="113"/>
      <c r="B41" s="53" t="s">
        <v>10</v>
      </c>
      <c r="C41" s="53" t="s">
        <v>2</v>
      </c>
      <c r="D41" s="21">
        <f>'B一般'!D41+'B原料'!D41</f>
        <v>25992</v>
      </c>
      <c r="E41" s="16">
        <f>'B一般'!E41+'B原料'!E41</f>
        <v>24204</v>
      </c>
      <c r="F41" s="16">
        <f>'B一般'!F41+'B原料'!F41</f>
        <v>11554</v>
      </c>
      <c r="G41" s="16">
        <f>'B一般'!G41+'B原料'!G41</f>
        <v>11089</v>
      </c>
      <c r="H41" s="16">
        <f>'B一般'!H41+'B原料'!H41</f>
        <v>36794</v>
      </c>
      <c r="I41" s="25">
        <f>'B一般'!I41+'B原料'!I41</f>
        <v>30495</v>
      </c>
      <c r="J41" s="31">
        <f>SUM(D41:I41)</f>
        <v>140128</v>
      </c>
      <c r="K41" s="29">
        <f>'B一般'!K41+'B原料'!K41</f>
        <v>51128</v>
      </c>
      <c r="L41" s="16">
        <f>'B一般'!L41+'B原料'!L41</f>
        <v>70737</v>
      </c>
      <c r="M41" s="16">
        <f>'B一般'!M41+'B原料'!M41</f>
        <v>90493</v>
      </c>
      <c r="N41" s="16">
        <f>'B一般'!N41+'B原料'!N41</f>
        <v>47105</v>
      </c>
      <c r="O41" s="16">
        <f>'B一般'!O41+'B原料'!O41</f>
        <v>20737</v>
      </c>
      <c r="P41" s="25">
        <f>'B一般'!P41+'B原料'!P41</f>
        <v>29099</v>
      </c>
      <c r="Q41" s="31">
        <f>SUM(K41:P41)</f>
        <v>309299</v>
      </c>
      <c r="R41" s="27">
        <f>J41+Q41</f>
        <v>449427</v>
      </c>
      <c r="S41" s="7"/>
    </row>
    <row r="42" spans="1:19" s="8" customFormat="1" ht="16.5" customHeight="1" thickBot="1">
      <c r="A42" s="114"/>
      <c r="B42" s="54" t="s">
        <v>18</v>
      </c>
      <c r="C42" s="55" t="s">
        <v>3</v>
      </c>
      <c r="D42" s="20">
        <f aca="true" t="shared" si="12" ref="D42:R42">IF(OR(D40=0,D41=0)," ",(D41/D40)*1000)</f>
        <v>240666.66666666666</v>
      </c>
      <c r="E42" s="15">
        <f t="shared" si="12"/>
        <v>246979.5918367347</v>
      </c>
      <c r="F42" s="15">
        <f t="shared" si="12"/>
        <v>240708.33333333334</v>
      </c>
      <c r="G42" s="15">
        <f t="shared" si="12"/>
        <v>231020.83333333334</v>
      </c>
      <c r="H42" s="15">
        <f t="shared" si="12"/>
        <v>234356.68789808918</v>
      </c>
      <c r="I42" s="24">
        <f t="shared" si="12"/>
        <v>190593.75</v>
      </c>
      <c r="J42" s="32">
        <f t="shared" si="12"/>
        <v>226378.02907915995</v>
      </c>
      <c r="K42" s="28">
        <f t="shared" si="12"/>
        <v>347809.5238095238</v>
      </c>
      <c r="L42" s="15">
        <f t="shared" si="12"/>
        <v>465375</v>
      </c>
      <c r="M42" s="15">
        <f t="shared" si="12"/>
        <v>486521.5053763441</v>
      </c>
      <c r="N42" s="15">
        <f t="shared" si="12"/>
        <v>841160.7142857143</v>
      </c>
      <c r="O42" s="15">
        <f t="shared" si="12"/>
        <v>648031.25</v>
      </c>
      <c r="P42" s="24">
        <f t="shared" si="12"/>
        <v>909343.75</v>
      </c>
      <c r="Q42" s="32">
        <f t="shared" si="12"/>
        <v>511238.0165289256</v>
      </c>
      <c r="R42" s="28">
        <f t="shared" si="12"/>
        <v>367178.92156862747</v>
      </c>
      <c r="S42" s="10"/>
    </row>
    <row r="43" spans="1:19" s="8" customFormat="1" ht="16.5" customHeight="1">
      <c r="A43" s="113" t="s">
        <v>12</v>
      </c>
      <c r="B43" s="53" t="s">
        <v>9</v>
      </c>
      <c r="C43" s="53" t="s">
        <v>1</v>
      </c>
      <c r="D43" s="22">
        <f>'B一般'!D43+'B原料'!D43</f>
        <v>0</v>
      </c>
      <c r="E43" s="17">
        <f>'B一般'!E43+'B原料'!E43</f>
        <v>0</v>
      </c>
      <c r="F43" s="17">
        <f>'B一般'!F43+'B原料'!F43</f>
        <v>0</v>
      </c>
      <c r="G43" s="17">
        <f>'B一般'!G43+'B原料'!G43</f>
        <v>37045</v>
      </c>
      <c r="H43" s="17">
        <f>'B一般'!H43+'B原料'!H43</f>
        <v>22984</v>
      </c>
      <c r="I43" s="26">
        <f>'B一般'!I43+'B原料'!I43</f>
        <v>57832</v>
      </c>
      <c r="J43" s="36">
        <f>SUM(D43:I43)</f>
        <v>117861</v>
      </c>
      <c r="K43" s="30">
        <f>'B一般'!K43+'B原料'!K43</f>
        <v>0</v>
      </c>
      <c r="L43" s="17">
        <f>'B一般'!L43+'B原料'!L43</f>
        <v>12531</v>
      </c>
      <c r="M43" s="17">
        <f>'B一般'!M43+'B原料'!M43</f>
        <v>0</v>
      </c>
      <c r="N43" s="17">
        <f>'B一般'!N43+'B原料'!N43</f>
        <v>0</v>
      </c>
      <c r="O43" s="17">
        <f>'B一般'!O43+'B原料'!O43</f>
        <v>0</v>
      </c>
      <c r="P43" s="26">
        <f>'B一般'!P43+'B原料'!P43</f>
        <v>0</v>
      </c>
      <c r="Q43" s="36">
        <f>SUM(K43:P43)</f>
        <v>12531</v>
      </c>
      <c r="R43" s="27">
        <f>J43+Q43</f>
        <v>130392</v>
      </c>
      <c r="S43" s="7"/>
    </row>
    <row r="44" spans="1:18" ht="16.5" customHeight="1">
      <c r="A44" s="113"/>
      <c r="B44" s="53" t="s">
        <v>10</v>
      </c>
      <c r="C44" s="53" t="s">
        <v>2</v>
      </c>
      <c r="D44" s="21">
        <f>'B一般'!D44+'B原料'!D44</f>
        <v>1212</v>
      </c>
      <c r="E44" s="16">
        <f>'B一般'!E44+'B原料'!E44</f>
        <v>2210</v>
      </c>
      <c r="F44" s="16">
        <f>'B一般'!F44+'B原料'!F44</f>
        <v>1581</v>
      </c>
      <c r="G44" s="16">
        <f>'B一般'!G44+'B原料'!G44</f>
        <v>2277490</v>
      </c>
      <c r="H44" s="16">
        <f>'B一般'!H44+'B原料'!H44</f>
        <v>1274298</v>
      </c>
      <c r="I44" s="25">
        <f>'B一般'!I44+'B原料'!I44</f>
        <v>4090346</v>
      </c>
      <c r="J44" s="31">
        <f>SUM(D44:I44)</f>
        <v>7647137</v>
      </c>
      <c r="K44" s="29">
        <f>'B一般'!K44+'B原料'!K44</f>
        <v>253</v>
      </c>
      <c r="L44" s="16">
        <f>'B一般'!L44+'B原料'!L44</f>
        <v>1035861</v>
      </c>
      <c r="M44" s="16">
        <f>'B一般'!M44+'B原料'!M44</f>
        <v>0</v>
      </c>
      <c r="N44" s="16">
        <f>'B一般'!N44+'B原料'!N44</f>
        <v>0</v>
      </c>
      <c r="O44" s="16">
        <f>'B一般'!O44+'B原料'!O44</f>
        <v>0</v>
      </c>
      <c r="P44" s="25">
        <f>'B一般'!P44+'B原料'!P44</f>
        <v>0</v>
      </c>
      <c r="Q44" s="31">
        <f>SUM(K44:P44)</f>
        <v>1036114</v>
      </c>
      <c r="R44" s="27">
        <f>J44+Q44</f>
        <v>8683251</v>
      </c>
    </row>
    <row r="45" spans="1:18" ht="16.5" customHeight="1" thickBot="1">
      <c r="A45" s="114"/>
      <c r="B45" s="54" t="s">
        <v>18</v>
      </c>
      <c r="C45" s="55" t="s">
        <v>3</v>
      </c>
      <c r="D45" s="20" t="str">
        <f aca="true" t="shared" si="13" ref="D45:R45">IF(OR(D43=0,D44=0)," ",(D44/D43)*1000)</f>
        <v> </v>
      </c>
      <c r="E45" s="15" t="str">
        <f t="shared" si="13"/>
        <v> </v>
      </c>
      <c r="F45" s="15" t="str">
        <f t="shared" si="13"/>
        <v> </v>
      </c>
      <c r="G45" s="15">
        <f t="shared" si="13"/>
        <v>61479.012012417326</v>
      </c>
      <c r="H45" s="15">
        <f t="shared" si="13"/>
        <v>55442.82979463975</v>
      </c>
      <c r="I45" s="24">
        <f t="shared" si="13"/>
        <v>70728.07442246507</v>
      </c>
      <c r="J45" s="32">
        <f t="shared" si="13"/>
        <v>64882.67535486718</v>
      </c>
      <c r="K45" s="28" t="str">
        <f t="shared" si="13"/>
        <v> </v>
      </c>
      <c r="L45" s="15">
        <f t="shared" si="13"/>
        <v>82663.87359348816</v>
      </c>
      <c r="M45" s="15" t="str">
        <f t="shared" si="13"/>
        <v> </v>
      </c>
      <c r="N45" s="15" t="str">
        <f t="shared" si="13"/>
        <v> </v>
      </c>
      <c r="O45" s="15" t="str">
        <f t="shared" si="13"/>
        <v> </v>
      </c>
      <c r="P45" s="24" t="str">
        <f t="shared" si="13"/>
        <v> </v>
      </c>
      <c r="Q45" s="32">
        <f t="shared" si="13"/>
        <v>82684.06352246429</v>
      </c>
      <c r="R45" s="28">
        <f t="shared" si="13"/>
        <v>66593.43364623596</v>
      </c>
    </row>
    <row r="46" spans="1:18" ht="16.5" customHeight="1">
      <c r="A46" s="115" t="s">
        <v>4</v>
      </c>
      <c r="B46" s="53" t="s">
        <v>9</v>
      </c>
      <c r="C46" s="53" t="s">
        <v>1</v>
      </c>
      <c r="D46" s="22">
        <f aca="true" t="shared" si="14" ref="D46:I47">D4+D7+D10+D13+D16+D19+D22+D25+D28+D31+D34+D37+D40+D43</f>
        <v>281263</v>
      </c>
      <c r="E46" s="17">
        <f t="shared" si="14"/>
        <v>254098</v>
      </c>
      <c r="F46" s="17">
        <f t="shared" si="14"/>
        <v>288920</v>
      </c>
      <c r="G46" s="17">
        <f t="shared" si="14"/>
        <v>275836</v>
      </c>
      <c r="H46" s="17">
        <f t="shared" si="14"/>
        <v>276656</v>
      </c>
      <c r="I46" s="26">
        <f t="shared" si="14"/>
        <v>422248</v>
      </c>
      <c r="J46" s="36">
        <f>SUM(D46:I46)</f>
        <v>1799021</v>
      </c>
      <c r="K46" s="30">
        <f aca="true" t="shared" si="15" ref="K46:P47">K4+K7+K10+K13+K16+K19+K22+K25+K28+K31+K34+K37+K40+K43</f>
        <v>204030</v>
      </c>
      <c r="L46" s="17">
        <f t="shared" si="15"/>
        <v>264108</v>
      </c>
      <c r="M46" s="17">
        <f t="shared" si="15"/>
        <v>199673</v>
      </c>
      <c r="N46" s="17">
        <f t="shared" si="15"/>
        <v>261742</v>
      </c>
      <c r="O46" s="17">
        <f t="shared" si="15"/>
        <v>275788</v>
      </c>
      <c r="P46" s="26">
        <f t="shared" si="15"/>
        <v>228331</v>
      </c>
      <c r="Q46" s="36">
        <f>SUM(K46:P46)</f>
        <v>1433672</v>
      </c>
      <c r="R46" s="27">
        <f>J46+Q46</f>
        <v>3232693</v>
      </c>
    </row>
    <row r="47" spans="1:18" ht="16.5" customHeight="1">
      <c r="A47" s="116"/>
      <c r="B47" s="53" t="s">
        <v>10</v>
      </c>
      <c r="C47" s="53" t="s">
        <v>2</v>
      </c>
      <c r="D47" s="21">
        <f t="shared" si="14"/>
        <v>26034886</v>
      </c>
      <c r="E47" s="16">
        <f t="shared" si="14"/>
        <v>20744387</v>
      </c>
      <c r="F47" s="16">
        <f t="shared" si="14"/>
        <v>21441554</v>
      </c>
      <c r="G47" s="16">
        <f t="shared" si="14"/>
        <v>17124410</v>
      </c>
      <c r="H47" s="16">
        <f t="shared" si="14"/>
        <v>16664393</v>
      </c>
      <c r="I47" s="25">
        <f t="shared" si="14"/>
        <v>30762059</v>
      </c>
      <c r="J47" s="31">
        <f>SUM(D47:I47)</f>
        <v>132771689</v>
      </c>
      <c r="K47" s="29">
        <f t="shared" si="15"/>
        <v>16468127</v>
      </c>
      <c r="L47" s="16">
        <f t="shared" si="15"/>
        <v>22081956</v>
      </c>
      <c r="M47" s="16">
        <f t="shared" si="15"/>
        <v>17326970</v>
      </c>
      <c r="N47" s="16">
        <f t="shared" si="15"/>
        <v>22906653</v>
      </c>
      <c r="O47" s="16">
        <f t="shared" si="15"/>
        <v>24998315</v>
      </c>
      <c r="P47" s="25">
        <f t="shared" si="15"/>
        <v>20933137</v>
      </c>
      <c r="Q47" s="31">
        <f>SUM(K47:P47)</f>
        <v>124715158</v>
      </c>
      <c r="R47" s="27">
        <f>J47+Q47</f>
        <v>257486847</v>
      </c>
    </row>
    <row r="48" spans="1:18" ht="16.5" customHeight="1" thickBot="1">
      <c r="A48" s="117"/>
      <c r="B48" s="54" t="s">
        <v>18</v>
      </c>
      <c r="C48" s="55" t="s">
        <v>3</v>
      </c>
      <c r="D48" s="20">
        <f>IF(OR(D46=0,D47=0)," ",(D47/D46)*1000)</f>
        <v>92564.20503230073</v>
      </c>
      <c r="E48" s="15">
        <f aca="true" t="shared" si="16" ref="E48:R48">IF(OR(E46=0,E47=0)," ",(E47/E46)*1000)</f>
        <v>81639.31632677156</v>
      </c>
      <c r="F48" s="15">
        <f t="shared" si="16"/>
        <v>74212.77170150907</v>
      </c>
      <c r="G48" s="15">
        <f t="shared" si="16"/>
        <v>62081.85298510709</v>
      </c>
      <c r="H48" s="15">
        <f t="shared" si="16"/>
        <v>60235.06809901104</v>
      </c>
      <c r="I48" s="24">
        <f t="shared" si="16"/>
        <v>72853.06028684565</v>
      </c>
      <c r="J48" s="32">
        <f t="shared" si="16"/>
        <v>73802.1896353628</v>
      </c>
      <c r="K48" s="28">
        <f t="shared" si="16"/>
        <v>80714.24300347987</v>
      </c>
      <c r="L48" s="15">
        <f t="shared" si="16"/>
        <v>83609.56881275841</v>
      </c>
      <c r="M48" s="15">
        <f t="shared" si="16"/>
        <v>86776.72995347393</v>
      </c>
      <c r="N48" s="15">
        <f t="shared" si="16"/>
        <v>87516.15331127598</v>
      </c>
      <c r="O48" s="15">
        <f t="shared" si="16"/>
        <v>90643.22958214281</v>
      </c>
      <c r="P48" s="24">
        <f t="shared" si="16"/>
        <v>91678.90912753853</v>
      </c>
      <c r="Q48" s="32">
        <f t="shared" si="16"/>
        <v>86990.02142749526</v>
      </c>
      <c r="R48" s="28">
        <f t="shared" si="16"/>
        <v>79650.88147869284</v>
      </c>
    </row>
    <row r="49" spans="1:18" ht="15.75" thickBot="1">
      <c r="A49" s="119" t="s">
        <v>13</v>
      </c>
      <c r="B49" s="120"/>
      <c r="C49" s="121"/>
      <c r="D49" s="37">
        <f>'総合計'!D49</f>
        <v>82.38</v>
      </c>
      <c r="E49" s="38">
        <f>'総合計'!E49</f>
        <v>80.42</v>
      </c>
      <c r="F49" s="38">
        <f>'総合計'!F49</f>
        <v>79.27</v>
      </c>
      <c r="G49" s="38">
        <f>'総合計'!G49</f>
        <v>79.52</v>
      </c>
      <c r="H49" s="38">
        <f>'総合計'!H49</f>
        <v>78.49</v>
      </c>
      <c r="I49" s="39">
        <f>'総合計'!I49</f>
        <v>78.53</v>
      </c>
      <c r="J49" s="40">
        <f>'総合計'!J49</f>
        <v>79.76</v>
      </c>
      <c r="K49" s="41">
        <f>'総合計'!K49</f>
        <v>78.3</v>
      </c>
      <c r="L49" s="38">
        <f>'総合計'!L49</f>
        <v>79.84</v>
      </c>
      <c r="M49" s="38">
        <f>'総合計'!M49</f>
        <v>82.31</v>
      </c>
      <c r="N49" s="38">
        <f>'総合計'!N49</f>
        <v>87.08</v>
      </c>
      <c r="O49" s="38">
        <f>'総合計'!O49</f>
        <v>91.48</v>
      </c>
      <c r="P49" s="39">
        <f>'総合計'!P49</f>
        <v>94.08</v>
      </c>
      <c r="Q49" s="40">
        <f>'総合計'!Q49</f>
        <v>86.07</v>
      </c>
      <c r="R49" s="42">
        <f>'総合計'!R49</f>
        <v>82.88</v>
      </c>
    </row>
    <row r="50" spans="1:3" ht="16.5">
      <c r="A50" s="96" t="str">
        <f>'総合計'!A59</f>
        <v>※全て確定値。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7"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  <mergeCell ref="A46:A48"/>
    <mergeCell ref="A49:C49"/>
    <mergeCell ref="A13:A15"/>
    <mergeCell ref="A16:A18"/>
    <mergeCell ref="A19:A21"/>
    <mergeCell ref="A22:A24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Gothic,標準"&amp;20-7-</oddFooter>
  </headerFooter>
  <colBreaks count="1" manualBreakCount="1">
    <brk id="18" max="4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60" zoomScaleNormal="60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J49" sqref="J49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421875" style="0" customWidth="1"/>
  </cols>
  <sheetData>
    <row r="1" spans="1:16" ht="27.75" customHeight="1">
      <c r="A1" s="46" t="s">
        <v>47</v>
      </c>
      <c r="B1" s="84" t="s">
        <v>40</v>
      </c>
      <c r="C1" s="47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8" ht="23.25" customHeight="1" thickBot="1">
      <c r="A2" s="56" t="s">
        <v>0</v>
      </c>
      <c r="B2" s="57" t="s">
        <v>6</v>
      </c>
      <c r="C2" s="5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41711</v>
      </c>
    </row>
    <row r="3" spans="1:19" ht="24" customHeight="1" thickBot="1">
      <c r="A3" s="51"/>
      <c r="B3" s="52"/>
      <c r="C3" s="52"/>
      <c r="D3" s="63" t="s">
        <v>28</v>
      </c>
      <c r="E3" s="65" t="s">
        <v>29</v>
      </c>
      <c r="F3" s="65" t="s">
        <v>30</v>
      </c>
      <c r="G3" s="65" t="s">
        <v>31</v>
      </c>
      <c r="H3" s="65" t="s">
        <v>32</v>
      </c>
      <c r="I3" s="66" t="s">
        <v>33</v>
      </c>
      <c r="J3" s="67" t="s">
        <v>14</v>
      </c>
      <c r="K3" s="66" t="s">
        <v>34</v>
      </c>
      <c r="L3" s="65" t="s">
        <v>35</v>
      </c>
      <c r="M3" s="65" t="s">
        <v>36</v>
      </c>
      <c r="N3" s="65" t="s">
        <v>37</v>
      </c>
      <c r="O3" s="65" t="s">
        <v>38</v>
      </c>
      <c r="P3" s="66" t="s">
        <v>39</v>
      </c>
      <c r="Q3" s="69" t="s">
        <v>15</v>
      </c>
      <c r="R3" s="70" t="s">
        <v>16</v>
      </c>
      <c r="S3" s="2"/>
    </row>
    <row r="4" spans="1:19" s="8" customFormat="1" ht="16.5" customHeight="1">
      <c r="A4" s="112" t="s">
        <v>17</v>
      </c>
      <c r="B4" s="53" t="s">
        <v>9</v>
      </c>
      <c r="C4" s="53" t="s">
        <v>1</v>
      </c>
      <c r="D4" s="89">
        <v>5809</v>
      </c>
      <c r="E4" s="97">
        <v>26996</v>
      </c>
      <c r="F4" s="97">
        <v>33627</v>
      </c>
      <c r="G4" s="97">
        <v>9446</v>
      </c>
      <c r="H4" s="97">
        <v>18526</v>
      </c>
      <c r="I4" s="100">
        <v>24961</v>
      </c>
      <c r="J4" s="103">
        <f>SUM(D4:I4)</f>
        <v>119365</v>
      </c>
      <c r="K4" s="100">
        <v>16561</v>
      </c>
      <c r="L4" s="97">
        <v>44129</v>
      </c>
      <c r="M4" s="97">
        <v>35224</v>
      </c>
      <c r="N4" s="97">
        <v>46572</v>
      </c>
      <c r="O4" s="97">
        <v>4099</v>
      </c>
      <c r="P4" s="100">
        <v>20838</v>
      </c>
      <c r="Q4" s="22">
        <f>SUM(K4:P4)</f>
        <v>167423</v>
      </c>
      <c r="R4" s="27">
        <f>J4+Q4</f>
        <v>286788</v>
      </c>
      <c r="S4" s="7"/>
    </row>
    <row r="5" spans="1:19" s="8" customFormat="1" ht="16.5" customHeight="1">
      <c r="A5" s="113"/>
      <c r="B5" s="53" t="s">
        <v>10</v>
      </c>
      <c r="C5" s="53" t="s">
        <v>2</v>
      </c>
      <c r="D5" s="89">
        <v>587463</v>
      </c>
      <c r="E5" s="97">
        <v>2135457</v>
      </c>
      <c r="F5" s="97">
        <v>2351347</v>
      </c>
      <c r="G5" s="97">
        <v>573399</v>
      </c>
      <c r="H5" s="97">
        <v>1019090</v>
      </c>
      <c r="I5" s="100">
        <v>1698190</v>
      </c>
      <c r="J5" s="103">
        <f>SUM(D5:I5)</f>
        <v>8364946</v>
      </c>
      <c r="K5" s="102">
        <v>1307146</v>
      </c>
      <c r="L5" s="106">
        <v>3649158</v>
      </c>
      <c r="M5" s="106">
        <v>3020910</v>
      </c>
      <c r="N5" s="106">
        <v>3998753</v>
      </c>
      <c r="O5" s="106">
        <v>372923</v>
      </c>
      <c r="P5" s="102">
        <v>1926111</v>
      </c>
      <c r="Q5" s="21">
        <f>SUM(K5:P5)</f>
        <v>14275001</v>
      </c>
      <c r="R5" s="27">
        <f>J5+Q5</f>
        <v>22639947</v>
      </c>
      <c r="S5" s="7"/>
    </row>
    <row r="6" spans="1:19" s="8" customFormat="1" ht="16.5" customHeight="1" thickBot="1">
      <c r="A6" s="114"/>
      <c r="B6" s="54" t="s">
        <v>18</v>
      </c>
      <c r="C6" s="55" t="s">
        <v>3</v>
      </c>
      <c r="D6" s="44">
        <f>IF(OR(D4=0,D5=0)," ",D5/D4*1000)</f>
        <v>101129.79858839732</v>
      </c>
      <c r="E6" s="15">
        <f aca="true" t="shared" si="0" ref="E6:P6">IF(OR(E4=0,E5=0)," ",E5/E4*1000)</f>
        <v>79102.71892132168</v>
      </c>
      <c r="F6" s="15">
        <f t="shared" si="0"/>
        <v>69924.3762452791</v>
      </c>
      <c r="G6" s="15">
        <f t="shared" si="0"/>
        <v>60702.83717975862</v>
      </c>
      <c r="H6" s="15">
        <f t="shared" si="0"/>
        <v>55008.63651084962</v>
      </c>
      <c r="I6" s="101">
        <f t="shared" si="0"/>
        <v>68033.73262289171</v>
      </c>
      <c r="J6" s="32">
        <f t="shared" si="0"/>
        <v>70078.71654169983</v>
      </c>
      <c r="K6" s="101">
        <f t="shared" si="0"/>
        <v>78929.1709437836</v>
      </c>
      <c r="L6" s="15">
        <f t="shared" si="0"/>
        <v>82692.96834281311</v>
      </c>
      <c r="M6" s="15">
        <f t="shared" si="0"/>
        <v>85762.83215989098</v>
      </c>
      <c r="N6" s="15">
        <f t="shared" si="0"/>
        <v>85861.74096023361</v>
      </c>
      <c r="O6" s="15">
        <f t="shared" si="0"/>
        <v>90979.0192729934</v>
      </c>
      <c r="P6" s="101">
        <f t="shared" si="0"/>
        <v>92432.6230924273</v>
      </c>
      <c r="Q6" s="32">
        <f>IF(OR(Q4=0,Q5=0)," ",(Q5/Q4)*1000)</f>
        <v>85263.08213327918</v>
      </c>
      <c r="R6" s="28">
        <f>IF(OR(R4=0,R5=0)," ",(R5/R4)*1000)</f>
        <v>78943.14615674295</v>
      </c>
      <c r="S6" s="10"/>
    </row>
    <row r="7" spans="1:19" s="8" customFormat="1" ht="16.5" customHeight="1">
      <c r="A7" s="112" t="s">
        <v>20</v>
      </c>
      <c r="B7" s="53" t="s">
        <v>9</v>
      </c>
      <c r="C7" s="53" t="s">
        <v>1</v>
      </c>
      <c r="D7" s="89"/>
      <c r="E7" s="97"/>
      <c r="F7" s="97"/>
      <c r="G7" s="97"/>
      <c r="H7" s="97"/>
      <c r="I7" s="100"/>
      <c r="J7" s="103">
        <f>SUM(D7:I7)</f>
        <v>0</v>
      </c>
      <c r="K7" s="100"/>
      <c r="L7" s="97"/>
      <c r="M7" s="97"/>
      <c r="N7" s="97"/>
      <c r="O7" s="97"/>
      <c r="P7" s="100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13"/>
      <c r="B8" s="53" t="s">
        <v>10</v>
      </c>
      <c r="C8" s="53" t="s">
        <v>2</v>
      </c>
      <c r="D8" s="89"/>
      <c r="E8" s="97"/>
      <c r="F8" s="97"/>
      <c r="G8" s="97"/>
      <c r="H8" s="97"/>
      <c r="I8" s="100"/>
      <c r="J8" s="103">
        <f>SUM(D8:I8)</f>
        <v>0</v>
      </c>
      <c r="K8" s="102"/>
      <c r="L8" s="106"/>
      <c r="M8" s="106"/>
      <c r="N8" s="106"/>
      <c r="O8" s="106"/>
      <c r="P8" s="102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4"/>
      <c r="B9" s="54" t="s">
        <v>18</v>
      </c>
      <c r="C9" s="55" t="s">
        <v>3</v>
      </c>
      <c r="D9" s="44" t="str">
        <f>IF(OR(D7=0,D8=0)," ",D8/D7*1000)</f>
        <v> </v>
      </c>
      <c r="E9" s="15" t="str">
        <f aca="true" t="shared" si="1" ref="E9:P9">IF(OR(E7=0,E8=0)," ",E8/E7*1000)</f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101" t="str">
        <f t="shared" si="1"/>
        <v> </v>
      </c>
      <c r="J9" s="32" t="str">
        <f t="shared" si="1"/>
        <v> </v>
      </c>
      <c r="K9" s="101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101" t="str">
        <f t="shared" si="1"/>
        <v> </v>
      </c>
      <c r="Q9" s="32" t="str">
        <f>IF(OR(Q7=0,Q8=0)," ",(Q8/Q7)*1000)</f>
        <v> </v>
      </c>
      <c r="R9" s="28" t="str">
        <f>IF(OR(R7=0,R8=0)," ",(R8/R7)*1000)</f>
        <v> </v>
      </c>
      <c r="S9" s="7"/>
    </row>
    <row r="10" spans="1:19" s="8" customFormat="1" ht="16.5" customHeight="1">
      <c r="A10" s="112" t="s">
        <v>19</v>
      </c>
      <c r="B10" s="53" t="s">
        <v>9</v>
      </c>
      <c r="C10" s="53" t="s">
        <v>1</v>
      </c>
      <c r="D10" s="89">
        <v>44223</v>
      </c>
      <c r="E10" s="97">
        <v>14345</v>
      </c>
      <c r="F10" s="97">
        <v>41642</v>
      </c>
      <c r="G10" s="97">
        <v>45464</v>
      </c>
      <c r="H10" s="97">
        <v>23857</v>
      </c>
      <c r="I10" s="100">
        <v>41817</v>
      </c>
      <c r="J10" s="103">
        <f>SUM(D10:I10)</f>
        <v>211348</v>
      </c>
      <c r="K10" s="100">
        <v>3575</v>
      </c>
      <c r="L10" s="97">
        <v>25987</v>
      </c>
      <c r="M10" s="97">
        <v>22308</v>
      </c>
      <c r="N10" s="97">
        <v>11571</v>
      </c>
      <c r="O10" s="97">
        <v>45111</v>
      </c>
      <c r="P10" s="100">
        <v>23865</v>
      </c>
      <c r="Q10" s="31">
        <f>SUM(K10:P10)</f>
        <v>132417</v>
      </c>
      <c r="R10" s="27">
        <f>J10+Q10</f>
        <v>343765</v>
      </c>
      <c r="S10" s="7"/>
    </row>
    <row r="11" spans="1:19" s="8" customFormat="1" ht="16.5" customHeight="1">
      <c r="A11" s="113"/>
      <c r="B11" s="53" t="s">
        <v>10</v>
      </c>
      <c r="C11" s="53" t="s">
        <v>2</v>
      </c>
      <c r="D11" s="89">
        <v>4036404</v>
      </c>
      <c r="E11" s="97">
        <v>1188740</v>
      </c>
      <c r="F11" s="97">
        <v>2857683</v>
      </c>
      <c r="G11" s="97">
        <v>2841283</v>
      </c>
      <c r="H11" s="97">
        <v>1564578</v>
      </c>
      <c r="I11" s="100">
        <v>2964925</v>
      </c>
      <c r="J11" s="103">
        <f>SUM(D11:I11)</f>
        <v>15453613</v>
      </c>
      <c r="K11" s="102">
        <v>281085</v>
      </c>
      <c r="L11" s="106">
        <v>2124919</v>
      </c>
      <c r="M11" s="106">
        <v>1924429</v>
      </c>
      <c r="N11" s="106">
        <v>998361</v>
      </c>
      <c r="O11" s="106">
        <v>3962016</v>
      </c>
      <c r="P11" s="102">
        <v>2160068</v>
      </c>
      <c r="Q11" s="33">
        <f>SUM(K11:P11)</f>
        <v>11450878</v>
      </c>
      <c r="R11" s="29">
        <f>J11+Q11</f>
        <v>26904491</v>
      </c>
      <c r="S11" s="7"/>
    </row>
    <row r="12" spans="1:19" s="8" customFormat="1" ht="16.5" customHeight="1" thickBot="1">
      <c r="A12" s="114"/>
      <c r="B12" s="54" t="s">
        <v>18</v>
      </c>
      <c r="C12" s="55" t="s">
        <v>3</v>
      </c>
      <c r="D12" s="44">
        <f>IF(OR(D10=0,D11=0)," ",D11/D10*1000)</f>
        <v>91273.86201750221</v>
      </c>
      <c r="E12" s="15">
        <f aca="true" t="shared" si="2" ref="E12:P12">IF(OR(E10=0,E11=0)," ",E11/E10*1000)</f>
        <v>82867.89822237713</v>
      </c>
      <c r="F12" s="15">
        <f t="shared" si="2"/>
        <v>68625.01801066232</v>
      </c>
      <c r="G12" s="15">
        <f t="shared" si="2"/>
        <v>62495.226992785494</v>
      </c>
      <c r="H12" s="15">
        <f t="shared" si="2"/>
        <v>65581.50647608668</v>
      </c>
      <c r="I12" s="101">
        <f t="shared" si="2"/>
        <v>70902.38419781429</v>
      </c>
      <c r="J12" s="32">
        <f t="shared" si="2"/>
        <v>73119.2772110453</v>
      </c>
      <c r="K12" s="101">
        <f t="shared" si="2"/>
        <v>78625.17482517482</v>
      </c>
      <c r="L12" s="15">
        <f t="shared" si="2"/>
        <v>81768.53811521146</v>
      </c>
      <c r="M12" s="15">
        <f t="shared" si="2"/>
        <v>86266.31701631701</v>
      </c>
      <c r="N12" s="15">
        <f t="shared" si="2"/>
        <v>86281.30671506352</v>
      </c>
      <c r="O12" s="15">
        <f t="shared" si="2"/>
        <v>87828.15721220989</v>
      </c>
      <c r="P12" s="101">
        <f t="shared" si="2"/>
        <v>90511.9631259166</v>
      </c>
      <c r="Q12" s="32">
        <f>IF(OR(Q10=0,Q11=0)," ",(Q11/Q10)*1000)</f>
        <v>86475.89055785889</v>
      </c>
      <c r="R12" s="28">
        <f>IF(OR(R10=0,R11=0)," ",(R11/R10)*1000)</f>
        <v>78264.19501694471</v>
      </c>
      <c r="S12" s="10"/>
    </row>
    <row r="13" spans="1:19" s="8" customFormat="1" ht="16.5" customHeight="1">
      <c r="A13" s="112" t="s">
        <v>42</v>
      </c>
      <c r="B13" s="53" t="s">
        <v>9</v>
      </c>
      <c r="C13" s="53" t="s">
        <v>1</v>
      </c>
      <c r="D13" s="89">
        <v>31302</v>
      </c>
      <c r="E13" s="97">
        <v>27746</v>
      </c>
      <c r="F13" s="97">
        <v>57096</v>
      </c>
      <c r="G13" s="97">
        <v>35134</v>
      </c>
      <c r="H13" s="97">
        <v>27335</v>
      </c>
      <c r="I13" s="100">
        <v>78465</v>
      </c>
      <c r="J13" s="103">
        <f>SUM(D13:I13)</f>
        <v>257078</v>
      </c>
      <c r="K13" s="100">
        <v>60635</v>
      </c>
      <c r="L13" s="97">
        <v>58097</v>
      </c>
      <c r="M13" s="97">
        <v>64745</v>
      </c>
      <c r="N13" s="97">
        <v>35254</v>
      </c>
      <c r="O13" s="97">
        <v>56253</v>
      </c>
      <c r="P13" s="100">
        <v>53702</v>
      </c>
      <c r="Q13" s="31">
        <f>SUM(K13:P13)</f>
        <v>328686</v>
      </c>
      <c r="R13" s="27">
        <f>J13+Q13</f>
        <v>585764</v>
      </c>
      <c r="S13" s="7"/>
    </row>
    <row r="14" spans="1:19" s="8" customFormat="1" ht="16.5" customHeight="1">
      <c r="A14" s="113"/>
      <c r="B14" s="53" t="s">
        <v>10</v>
      </c>
      <c r="C14" s="53" t="s">
        <v>2</v>
      </c>
      <c r="D14" s="89">
        <v>2726734</v>
      </c>
      <c r="E14" s="97">
        <v>2178479</v>
      </c>
      <c r="F14" s="97">
        <v>4102076</v>
      </c>
      <c r="G14" s="97">
        <v>2335814</v>
      </c>
      <c r="H14" s="97">
        <v>1455887</v>
      </c>
      <c r="I14" s="100">
        <v>5844533</v>
      </c>
      <c r="J14" s="103">
        <f>SUM(D14:I14)</f>
        <v>18643523</v>
      </c>
      <c r="K14" s="102">
        <v>4794234</v>
      </c>
      <c r="L14" s="106">
        <v>4789131</v>
      </c>
      <c r="M14" s="106">
        <v>5484720</v>
      </c>
      <c r="N14" s="106">
        <v>3080849</v>
      </c>
      <c r="O14" s="106">
        <v>5098517</v>
      </c>
      <c r="P14" s="102">
        <v>4768774</v>
      </c>
      <c r="Q14" s="33">
        <f>SUM(K14:P14)</f>
        <v>28016225</v>
      </c>
      <c r="R14" s="29">
        <f>J14+Q14</f>
        <v>46659748</v>
      </c>
      <c r="S14" s="7"/>
    </row>
    <row r="15" spans="1:19" s="8" customFormat="1" ht="16.5" customHeight="1" thickBot="1">
      <c r="A15" s="114"/>
      <c r="B15" s="54" t="s">
        <v>18</v>
      </c>
      <c r="C15" s="55" t="s">
        <v>3</v>
      </c>
      <c r="D15" s="44">
        <f>IF(OR(D13=0,D14=0)," ",D14/D13*1000)</f>
        <v>87110.53606798287</v>
      </c>
      <c r="E15" s="15">
        <f aca="true" t="shared" si="3" ref="E15:P15">IF(OR(E13=0,E14=0)," ",E14/E13*1000)</f>
        <v>78515.0652346284</v>
      </c>
      <c r="F15" s="15">
        <f t="shared" si="3"/>
        <v>71845.24309934146</v>
      </c>
      <c r="G15" s="15">
        <f t="shared" si="3"/>
        <v>66483.00791256332</v>
      </c>
      <c r="H15" s="15">
        <f t="shared" si="3"/>
        <v>53260.91092006585</v>
      </c>
      <c r="I15" s="101">
        <f t="shared" si="3"/>
        <v>74485.85993755178</v>
      </c>
      <c r="J15" s="32">
        <f t="shared" si="3"/>
        <v>72520.88082216293</v>
      </c>
      <c r="K15" s="101">
        <f t="shared" si="3"/>
        <v>79067.10645666695</v>
      </c>
      <c r="L15" s="15">
        <f t="shared" si="3"/>
        <v>82433.3614472348</v>
      </c>
      <c r="M15" s="15">
        <f t="shared" si="3"/>
        <v>84712.64190284965</v>
      </c>
      <c r="N15" s="15">
        <f t="shared" si="3"/>
        <v>87390.05502921654</v>
      </c>
      <c r="O15" s="15">
        <f t="shared" si="3"/>
        <v>90635.46833057792</v>
      </c>
      <c r="P15" s="101">
        <f t="shared" si="3"/>
        <v>88800.67781460653</v>
      </c>
      <c r="Q15" s="32">
        <f>IF(OR(Q13=0,Q14=0)," ",(Q14/Q13)*1000)</f>
        <v>85237.04995040859</v>
      </c>
      <c r="R15" s="28">
        <f>IF(OR(R13=0,R14=0)," ",(R14/R13)*1000)</f>
        <v>79656.22332543482</v>
      </c>
      <c r="S15" s="10"/>
    </row>
    <row r="16" spans="1:19" s="8" customFormat="1" ht="16.5" customHeight="1">
      <c r="A16" s="112" t="s">
        <v>25</v>
      </c>
      <c r="B16" s="53" t="s">
        <v>9</v>
      </c>
      <c r="C16" s="53" t="s">
        <v>1</v>
      </c>
      <c r="D16" s="89">
        <v>55537</v>
      </c>
      <c r="E16" s="97">
        <v>50326</v>
      </c>
      <c r="F16" s="97">
        <v>66442</v>
      </c>
      <c r="G16" s="97">
        <v>30560</v>
      </c>
      <c r="H16" s="97">
        <v>57129</v>
      </c>
      <c r="I16" s="100">
        <v>97540</v>
      </c>
      <c r="J16" s="103">
        <f>SUM(D16:I16)</f>
        <v>357534</v>
      </c>
      <c r="K16" s="100">
        <v>59902</v>
      </c>
      <c r="L16" s="97">
        <v>58898</v>
      </c>
      <c r="M16" s="97">
        <v>29237</v>
      </c>
      <c r="N16" s="97">
        <v>107221</v>
      </c>
      <c r="O16" s="97">
        <v>62412</v>
      </c>
      <c r="P16" s="100">
        <v>30821</v>
      </c>
      <c r="Q16" s="31">
        <f>SUM(K16:P16)</f>
        <v>348491</v>
      </c>
      <c r="R16" s="27">
        <f>J16+Q16</f>
        <v>706025</v>
      </c>
      <c r="S16" s="7"/>
    </row>
    <row r="17" spans="1:19" s="8" customFormat="1" ht="16.5" customHeight="1">
      <c r="A17" s="113"/>
      <c r="B17" s="53" t="s">
        <v>10</v>
      </c>
      <c r="C17" s="53" t="s">
        <v>2</v>
      </c>
      <c r="D17" s="89">
        <v>5397371</v>
      </c>
      <c r="E17" s="97">
        <v>4219027</v>
      </c>
      <c r="F17" s="97">
        <v>5388407</v>
      </c>
      <c r="G17" s="97">
        <v>1723379</v>
      </c>
      <c r="H17" s="97">
        <v>3307190</v>
      </c>
      <c r="I17" s="100">
        <v>6847533</v>
      </c>
      <c r="J17" s="103">
        <f>SUM(D17:I17)</f>
        <v>26882907</v>
      </c>
      <c r="K17" s="102">
        <v>4790192</v>
      </c>
      <c r="L17" s="106">
        <v>4832115</v>
      </c>
      <c r="M17" s="106">
        <v>2427062</v>
      </c>
      <c r="N17" s="106">
        <v>9243134</v>
      </c>
      <c r="O17" s="106">
        <v>5588090</v>
      </c>
      <c r="P17" s="102">
        <v>2838698</v>
      </c>
      <c r="Q17" s="31">
        <f>SUM(K17:P17)</f>
        <v>29719291</v>
      </c>
      <c r="R17" s="27">
        <f>J17+Q17</f>
        <v>56602198</v>
      </c>
      <c r="S17" s="7"/>
    </row>
    <row r="18" spans="1:19" s="8" customFormat="1" ht="16.5" customHeight="1" thickBot="1">
      <c r="A18" s="114"/>
      <c r="B18" s="54" t="s">
        <v>18</v>
      </c>
      <c r="C18" s="55" t="s">
        <v>3</v>
      </c>
      <c r="D18" s="44">
        <f>IF(OR(D16=0,D17=0)," ",D17/D16*1000)</f>
        <v>97185.13783603725</v>
      </c>
      <c r="E18" s="15">
        <f aca="true" t="shared" si="4" ref="E18:P18">IF(OR(E16=0,E17=0)," ",E17/E16*1000)</f>
        <v>83833.94269363748</v>
      </c>
      <c r="F18" s="15">
        <f t="shared" si="4"/>
        <v>81099.41001173956</v>
      </c>
      <c r="G18" s="15">
        <f t="shared" si="4"/>
        <v>56393.291884816754</v>
      </c>
      <c r="H18" s="15">
        <f t="shared" si="4"/>
        <v>57889.86329184827</v>
      </c>
      <c r="I18" s="101">
        <f t="shared" si="4"/>
        <v>70202.30674595038</v>
      </c>
      <c r="J18" s="32">
        <f t="shared" si="4"/>
        <v>75189.79174008626</v>
      </c>
      <c r="K18" s="101">
        <f t="shared" si="4"/>
        <v>79967.1463390204</v>
      </c>
      <c r="L18" s="15">
        <f t="shared" si="4"/>
        <v>82042.08971442154</v>
      </c>
      <c r="M18" s="15">
        <f t="shared" si="4"/>
        <v>83013.3734651298</v>
      </c>
      <c r="N18" s="15">
        <f t="shared" si="4"/>
        <v>86206.37748202312</v>
      </c>
      <c r="O18" s="15">
        <f t="shared" si="4"/>
        <v>89535.50599243735</v>
      </c>
      <c r="P18" s="101">
        <f t="shared" si="4"/>
        <v>92102.72216994906</v>
      </c>
      <c r="Q18" s="32">
        <f>IF(OR(Q16=0,Q17=0)," ",(Q17/Q16)*1000)</f>
        <v>85279.93836282716</v>
      </c>
      <c r="R18" s="28">
        <f>IF(OR(R16=0,R17=0)," ",(R17/R16)*1000)</f>
        <v>80170.24609610141</v>
      </c>
      <c r="S18" s="10"/>
    </row>
    <row r="19" spans="1:19" s="8" customFormat="1" ht="16.5" customHeight="1">
      <c r="A19" s="112" t="s">
        <v>21</v>
      </c>
      <c r="B19" s="53" t="s">
        <v>9</v>
      </c>
      <c r="C19" s="53" t="s">
        <v>1</v>
      </c>
      <c r="D19" s="89">
        <v>72931</v>
      </c>
      <c r="E19" s="98">
        <v>96942</v>
      </c>
      <c r="F19" s="98">
        <v>19978</v>
      </c>
      <c r="G19" s="97">
        <v>38497</v>
      </c>
      <c r="H19" s="97">
        <v>85130</v>
      </c>
      <c r="I19" s="100">
        <v>74776</v>
      </c>
      <c r="J19" s="103">
        <f>SUM(D19:I19)</f>
        <v>388254</v>
      </c>
      <c r="K19" s="100">
        <v>30793</v>
      </c>
      <c r="L19" s="97">
        <v>19568</v>
      </c>
      <c r="M19" s="97">
        <v>38331</v>
      </c>
      <c r="N19" s="97">
        <v>59262</v>
      </c>
      <c r="O19" s="97">
        <v>79059</v>
      </c>
      <c r="P19" s="100">
        <v>23175</v>
      </c>
      <c r="Q19" s="31">
        <f>SUM(K19:P19)</f>
        <v>250188</v>
      </c>
      <c r="R19" s="27">
        <f>J19+Q19</f>
        <v>638442</v>
      </c>
      <c r="S19" s="7"/>
    </row>
    <row r="20" spans="1:19" s="8" customFormat="1" ht="16.5" customHeight="1">
      <c r="A20" s="113"/>
      <c r="B20" s="53" t="s">
        <v>10</v>
      </c>
      <c r="C20" s="53" t="s">
        <v>2</v>
      </c>
      <c r="D20" s="89">
        <v>6530508</v>
      </c>
      <c r="E20" s="98">
        <v>7719367</v>
      </c>
      <c r="F20" s="98">
        <v>1209292</v>
      </c>
      <c r="G20" s="97">
        <v>2240033</v>
      </c>
      <c r="H20" s="97">
        <v>4993313</v>
      </c>
      <c r="I20" s="100">
        <v>5652284</v>
      </c>
      <c r="J20" s="103">
        <f>SUM(D20:I20)</f>
        <v>28344797</v>
      </c>
      <c r="K20" s="102">
        <v>2429288</v>
      </c>
      <c r="L20" s="106">
        <v>1575055</v>
      </c>
      <c r="M20" s="106">
        <v>3152119</v>
      </c>
      <c r="N20" s="106">
        <v>5105754</v>
      </c>
      <c r="O20" s="106">
        <v>7073234</v>
      </c>
      <c r="P20" s="102">
        <v>2056562</v>
      </c>
      <c r="Q20" s="31">
        <f>SUM(K20:P20)</f>
        <v>21392012</v>
      </c>
      <c r="R20" s="27">
        <f>J20+Q20</f>
        <v>49736809</v>
      </c>
      <c r="S20" s="7"/>
    </row>
    <row r="21" spans="1:19" s="8" customFormat="1" ht="16.5" customHeight="1" thickBot="1">
      <c r="A21" s="114"/>
      <c r="B21" s="54" t="s">
        <v>18</v>
      </c>
      <c r="C21" s="55" t="s">
        <v>3</v>
      </c>
      <c r="D21" s="44">
        <f>IF(OR(D19=0,D20=0)," ",D20/D19*1000)</f>
        <v>89543.65084806188</v>
      </c>
      <c r="E21" s="99">
        <f aca="true" t="shared" si="5" ref="E21:P21">IF(OR(E19=0,E20=0)," ",E20/E19*1000)</f>
        <v>79628.71613954737</v>
      </c>
      <c r="F21" s="99">
        <f t="shared" si="5"/>
        <v>60531.184302733</v>
      </c>
      <c r="G21" s="15">
        <f t="shared" si="5"/>
        <v>58187.20939293971</v>
      </c>
      <c r="H21" s="15">
        <f t="shared" si="5"/>
        <v>58655.15094561259</v>
      </c>
      <c r="I21" s="101">
        <f t="shared" si="5"/>
        <v>75589.54744837916</v>
      </c>
      <c r="J21" s="32">
        <f t="shared" si="5"/>
        <v>73005.80805349075</v>
      </c>
      <c r="K21" s="101">
        <f t="shared" si="5"/>
        <v>78890.91676679764</v>
      </c>
      <c r="L21" s="15">
        <f t="shared" si="5"/>
        <v>80491.36345053148</v>
      </c>
      <c r="M21" s="15">
        <f t="shared" si="5"/>
        <v>82234.19686415694</v>
      </c>
      <c r="N21" s="15">
        <f t="shared" si="5"/>
        <v>86155.61405285005</v>
      </c>
      <c r="O21" s="15">
        <f t="shared" si="5"/>
        <v>89467.78987844521</v>
      </c>
      <c r="P21" s="101">
        <f t="shared" si="5"/>
        <v>88740.53937432577</v>
      </c>
      <c r="Q21" s="32">
        <f>IF(OR(Q19=0,Q20=0)," ",(Q20/Q19)*1000)</f>
        <v>85503.74918061619</v>
      </c>
      <c r="R21" s="28">
        <f>IF(OR(R19=0,R20=0)," ",(R20/R19)*1000)</f>
        <v>77903.41017664877</v>
      </c>
      <c r="S21" s="10"/>
    </row>
    <row r="22" spans="1:19" s="8" customFormat="1" ht="16.5" customHeight="1">
      <c r="A22" s="112" t="s">
        <v>41</v>
      </c>
      <c r="B22" s="53" t="s">
        <v>9</v>
      </c>
      <c r="C22" s="53" t="s">
        <v>1</v>
      </c>
      <c r="D22" s="89"/>
      <c r="E22" s="98"/>
      <c r="F22" s="98"/>
      <c r="G22" s="97"/>
      <c r="H22" s="97"/>
      <c r="I22" s="100"/>
      <c r="J22" s="103">
        <f>SUM(D22:I22)</f>
        <v>0</v>
      </c>
      <c r="K22" s="100"/>
      <c r="L22" s="97">
        <v>7991</v>
      </c>
      <c r="M22" s="97"/>
      <c r="N22" s="97"/>
      <c r="O22" s="97"/>
      <c r="P22" s="100"/>
      <c r="Q22" s="31">
        <f>SUM(K22:P22)</f>
        <v>7991</v>
      </c>
      <c r="R22" s="27">
        <f>J22+Q22</f>
        <v>7991</v>
      </c>
      <c r="S22" s="7"/>
    </row>
    <row r="23" spans="1:19" s="8" customFormat="1" ht="16.5" customHeight="1">
      <c r="A23" s="113"/>
      <c r="B23" s="53" t="s">
        <v>10</v>
      </c>
      <c r="C23" s="53" t="s">
        <v>2</v>
      </c>
      <c r="D23" s="89"/>
      <c r="E23" s="98"/>
      <c r="F23" s="98"/>
      <c r="G23" s="97"/>
      <c r="H23" s="97"/>
      <c r="I23" s="100"/>
      <c r="J23" s="103">
        <f>SUM(D23:I23)</f>
        <v>0</v>
      </c>
      <c r="K23" s="102"/>
      <c r="L23" s="106">
        <v>662370</v>
      </c>
      <c r="M23" s="106"/>
      <c r="N23" s="106"/>
      <c r="O23" s="106"/>
      <c r="P23" s="102"/>
      <c r="Q23" s="31">
        <f>SUM(K23:P23)</f>
        <v>662370</v>
      </c>
      <c r="R23" s="27">
        <f>J23+Q23</f>
        <v>662370</v>
      </c>
      <c r="S23" s="7"/>
    </row>
    <row r="24" spans="1:19" s="8" customFormat="1" ht="16.5" customHeight="1" thickBot="1">
      <c r="A24" s="114"/>
      <c r="B24" s="54" t="s">
        <v>18</v>
      </c>
      <c r="C24" s="55" t="s">
        <v>3</v>
      </c>
      <c r="D24" s="44" t="str">
        <f>IF(OR(D22=0,D23=0)," ",D23/D22*1000)</f>
        <v> </v>
      </c>
      <c r="E24" s="99" t="str">
        <f aca="true" t="shared" si="6" ref="E24:P24">IF(OR(E22=0,E23=0)," ",E23/E22*1000)</f>
        <v> </v>
      </c>
      <c r="F24" s="99" t="str">
        <f t="shared" si="6"/>
        <v> </v>
      </c>
      <c r="G24" s="15" t="str">
        <f t="shared" si="6"/>
        <v> </v>
      </c>
      <c r="H24" s="15" t="str">
        <f t="shared" si="6"/>
        <v> </v>
      </c>
      <c r="I24" s="101" t="str">
        <f t="shared" si="6"/>
        <v> </v>
      </c>
      <c r="J24" s="32" t="str">
        <f t="shared" si="6"/>
        <v> </v>
      </c>
      <c r="K24" s="101" t="str">
        <f t="shared" si="6"/>
        <v> </v>
      </c>
      <c r="L24" s="15">
        <f t="shared" si="6"/>
        <v>82889.5006882743</v>
      </c>
      <c r="M24" s="15" t="str">
        <f t="shared" si="6"/>
        <v> </v>
      </c>
      <c r="N24" s="15" t="str">
        <f t="shared" si="6"/>
        <v> </v>
      </c>
      <c r="O24" s="15" t="str">
        <f t="shared" si="6"/>
        <v> </v>
      </c>
      <c r="P24" s="101" t="str">
        <f t="shared" si="6"/>
        <v> </v>
      </c>
      <c r="Q24" s="32">
        <f>IF(OR(Q22=0,Q23=0)," ",(Q23/Q22)*1000)</f>
        <v>82889.5006882743</v>
      </c>
      <c r="R24" s="28">
        <f>IF(OR(R22=0,R23=0)," ",(R23/R22)*1000)</f>
        <v>82889.5006882743</v>
      </c>
      <c r="S24" s="10"/>
    </row>
    <row r="25" spans="1:19" s="8" customFormat="1" ht="16.5" customHeight="1">
      <c r="A25" s="112" t="s">
        <v>52</v>
      </c>
      <c r="B25" s="53" t="s">
        <v>9</v>
      </c>
      <c r="C25" s="53" t="s">
        <v>1</v>
      </c>
      <c r="D25" s="89"/>
      <c r="E25" s="98"/>
      <c r="F25" s="98"/>
      <c r="G25" s="97"/>
      <c r="H25" s="97"/>
      <c r="I25" s="100"/>
      <c r="J25" s="103">
        <f>SUM(D25:I25)</f>
        <v>0</v>
      </c>
      <c r="K25" s="100"/>
      <c r="L25" s="97"/>
      <c r="M25" s="97"/>
      <c r="N25" s="97"/>
      <c r="O25" s="97"/>
      <c r="P25" s="100"/>
      <c r="Q25" s="31">
        <f>SUM(K25:P25)</f>
        <v>0</v>
      </c>
      <c r="R25" s="27">
        <f>J25+Q25</f>
        <v>0</v>
      </c>
      <c r="S25" s="7"/>
    </row>
    <row r="26" spans="1:19" s="8" customFormat="1" ht="16.5" customHeight="1">
      <c r="A26" s="113"/>
      <c r="B26" s="53" t="s">
        <v>10</v>
      </c>
      <c r="C26" s="53" t="s">
        <v>2</v>
      </c>
      <c r="D26" s="89"/>
      <c r="E26" s="98"/>
      <c r="F26" s="98"/>
      <c r="G26" s="97"/>
      <c r="H26" s="97"/>
      <c r="I26" s="100"/>
      <c r="J26" s="103">
        <f>SUM(D26:I26)</f>
        <v>0</v>
      </c>
      <c r="K26" s="102"/>
      <c r="L26" s="106"/>
      <c r="M26" s="106"/>
      <c r="N26" s="106"/>
      <c r="O26" s="106"/>
      <c r="P26" s="102"/>
      <c r="Q26" s="31">
        <f>SUM(K26:P26)</f>
        <v>0</v>
      </c>
      <c r="R26" s="27">
        <f>J26+Q26</f>
        <v>0</v>
      </c>
      <c r="S26" s="7"/>
    </row>
    <row r="27" spans="1:19" s="8" customFormat="1" ht="16.5" customHeight="1" thickBot="1">
      <c r="A27" s="114"/>
      <c r="B27" s="54" t="s">
        <v>18</v>
      </c>
      <c r="C27" s="55" t="s">
        <v>3</v>
      </c>
      <c r="D27" s="44" t="str">
        <f>IF(OR(D25=0,D26=0)," ",D26/D25*1000)</f>
        <v> </v>
      </c>
      <c r="E27" s="99" t="str">
        <f aca="true" t="shared" si="7" ref="E27:P27">IF(OR(E25=0,E26=0)," ",E26/E25*1000)</f>
        <v> </v>
      </c>
      <c r="F27" s="99" t="str">
        <f t="shared" si="7"/>
        <v> </v>
      </c>
      <c r="G27" s="15" t="str">
        <f t="shared" si="7"/>
        <v> </v>
      </c>
      <c r="H27" s="15" t="str">
        <f t="shared" si="7"/>
        <v> </v>
      </c>
      <c r="I27" s="101" t="str">
        <f t="shared" si="7"/>
        <v> </v>
      </c>
      <c r="J27" s="32" t="str">
        <f t="shared" si="7"/>
        <v> </v>
      </c>
      <c r="K27" s="101" t="str">
        <f t="shared" si="7"/>
        <v> </v>
      </c>
      <c r="L27" s="15" t="str">
        <f t="shared" si="7"/>
        <v> </v>
      </c>
      <c r="M27" s="15" t="str">
        <f t="shared" si="7"/>
        <v> </v>
      </c>
      <c r="N27" s="15" t="str">
        <f t="shared" si="7"/>
        <v> </v>
      </c>
      <c r="O27" s="15" t="str">
        <f t="shared" si="7"/>
        <v> </v>
      </c>
      <c r="P27" s="101" t="str">
        <f t="shared" si="7"/>
        <v> </v>
      </c>
      <c r="Q27" s="32" t="str">
        <f>IF(OR(Q25=0,Q26=0)," ",(Q26/Q25)*1000)</f>
        <v> </v>
      </c>
      <c r="R27" s="28" t="str">
        <f>IF(OR(R25=0,R26=0)," ",(R26/R25)*1000)</f>
        <v> </v>
      </c>
      <c r="S27" s="10"/>
    </row>
    <row r="28" spans="1:19" s="8" customFormat="1" ht="16.5" customHeight="1">
      <c r="A28" s="112" t="s">
        <v>22</v>
      </c>
      <c r="B28" s="53" t="s">
        <v>9</v>
      </c>
      <c r="C28" s="53" t="s">
        <v>1</v>
      </c>
      <c r="D28" s="89"/>
      <c r="E28" s="98"/>
      <c r="F28" s="98"/>
      <c r="G28" s="97"/>
      <c r="H28" s="97"/>
      <c r="I28" s="100"/>
      <c r="J28" s="103">
        <f>SUM(D28:I28)</f>
        <v>0</v>
      </c>
      <c r="K28" s="100"/>
      <c r="L28" s="97"/>
      <c r="M28" s="97"/>
      <c r="N28" s="97"/>
      <c r="O28" s="97"/>
      <c r="P28" s="100"/>
      <c r="Q28" s="31">
        <f>SUM(K28:P28)</f>
        <v>0</v>
      </c>
      <c r="R28" s="27">
        <f>J28+Q28</f>
        <v>0</v>
      </c>
      <c r="S28" s="7"/>
    </row>
    <row r="29" spans="1:19" s="8" customFormat="1" ht="16.5" customHeight="1">
      <c r="A29" s="113"/>
      <c r="B29" s="53" t="s">
        <v>10</v>
      </c>
      <c r="C29" s="53" t="s">
        <v>2</v>
      </c>
      <c r="D29" s="89"/>
      <c r="E29" s="98"/>
      <c r="F29" s="98"/>
      <c r="G29" s="97"/>
      <c r="H29" s="97"/>
      <c r="I29" s="100"/>
      <c r="J29" s="103">
        <f>SUM(D29:I29)</f>
        <v>0</v>
      </c>
      <c r="K29" s="102"/>
      <c r="L29" s="106"/>
      <c r="M29" s="106"/>
      <c r="N29" s="106"/>
      <c r="O29" s="106"/>
      <c r="P29" s="102"/>
      <c r="Q29" s="31">
        <f>SUM(K29:P29)</f>
        <v>0</v>
      </c>
      <c r="R29" s="27">
        <f>J29+Q29</f>
        <v>0</v>
      </c>
      <c r="S29" s="7"/>
    </row>
    <row r="30" spans="1:19" s="8" customFormat="1" ht="16.5" customHeight="1" thickBot="1">
      <c r="A30" s="114"/>
      <c r="B30" s="54" t="s">
        <v>18</v>
      </c>
      <c r="C30" s="55" t="s">
        <v>3</v>
      </c>
      <c r="D30" s="44" t="str">
        <f>IF(OR(D28=0,D29=0)," ",D29/D28*1000)</f>
        <v> </v>
      </c>
      <c r="E30" s="15" t="str">
        <f aca="true" t="shared" si="8" ref="E30:P30">IF(OR(E28=0,E29=0)," ",E29/E28*1000)</f>
        <v> 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101" t="str">
        <f t="shared" si="8"/>
        <v> </v>
      </c>
      <c r="J30" s="32" t="str">
        <f t="shared" si="8"/>
        <v> </v>
      </c>
      <c r="K30" s="101" t="str">
        <f t="shared" si="8"/>
        <v> </v>
      </c>
      <c r="L30" s="15" t="str">
        <f t="shared" si="8"/>
        <v> </v>
      </c>
      <c r="M30" s="15" t="str">
        <f t="shared" si="8"/>
        <v> </v>
      </c>
      <c r="N30" s="15" t="str">
        <f t="shared" si="8"/>
        <v> </v>
      </c>
      <c r="O30" s="15" t="str">
        <f t="shared" si="8"/>
        <v> </v>
      </c>
      <c r="P30" s="101" t="str">
        <f t="shared" si="8"/>
        <v> </v>
      </c>
      <c r="Q30" s="32" t="str">
        <f>IF(OR(Q28=0,Q29=0)," ",(Q29/Q28)*1000)</f>
        <v> </v>
      </c>
      <c r="R30" s="28" t="str">
        <f>IF(OR(R28=0,R29=0)," ",(R29/R28)*1000)</f>
        <v> </v>
      </c>
      <c r="S30" s="10"/>
    </row>
    <row r="31" spans="1:19" s="8" customFormat="1" ht="16.5" customHeight="1">
      <c r="A31" s="112" t="s">
        <v>23</v>
      </c>
      <c r="B31" s="53" t="s">
        <v>9</v>
      </c>
      <c r="C31" s="53" t="s">
        <v>1</v>
      </c>
      <c r="D31" s="89"/>
      <c r="E31" s="97"/>
      <c r="F31" s="97"/>
      <c r="G31" s="97"/>
      <c r="H31" s="97"/>
      <c r="I31" s="100"/>
      <c r="J31" s="103">
        <f>SUM(D31:I31)</f>
        <v>0</v>
      </c>
      <c r="K31" s="100"/>
      <c r="L31" s="97"/>
      <c r="M31" s="97"/>
      <c r="N31" s="97"/>
      <c r="O31" s="97"/>
      <c r="P31" s="100"/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13"/>
      <c r="B32" s="53" t="s">
        <v>10</v>
      </c>
      <c r="C32" s="53" t="s">
        <v>2</v>
      </c>
      <c r="D32" s="89"/>
      <c r="E32" s="97"/>
      <c r="F32" s="97"/>
      <c r="G32" s="97"/>
      <c r="H32" s="97"/>
      <c r="I32" s="100"/>
      <c r="J32" s="103">
        <f>SUM(D32:I32)</f>
        <v>0</v>
      </c>
      <c r="K32" s="102"/>
      <c r="L32" s="106"/>
      <c r="M32" s="106"/>
      <c r="N32" s="106"/>
      <c r="O32" s="106"/>
      <c r="P32" s="102"/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4"/>
      <c r="B33" s="54" t="s">
        <v>18</v>
      </c>
      <c r="C33" s="55" t="s">
        <v>3</v>
      </c>
      <c r="D33" s="44" t="str">
        <f>IF(OR(D31=0,D32=0)," ",D32/D31*1000)</f>
        <v> </v>
      </c>
      <c r="E33" s="15" t="str">
        <f aca="true" t="shared" si="9" ref="E33:P33">IF(OR(E31=0,E32=0)," ",E32/E31*1000)</f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101" t="str">
        <f t="shared" si="9"/>
        <v> </v>
      </c>
      <c r="J33" s="32" t="str">
        <f t="shared" si="9"/>
        <v> </v>
      </c>
      <c r="K33" s="101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101" t="str">
        <f t="shared" si="9"/>
        <v> </v>
      </c>
      <c r="Q33" s="32" t="str">
        <f>IF(OR(Q31=0,Q32=0)," ",(Q32/Q31)*1000)</f>
        <v> </v>
      </c>
      <c r="R33" s="28" t="str">
        <f>IF(OR(R31=0,R32=0)," ",(R32/R31)*1000)</f>
        <v> </v>
      </c>
      <c r="S33" s="10"/>
    </row>
    <row r="34" spans="1:19" s="8" customFormat="1" ht="16.5" customHeight="1">
      <c r="A34" s="112" t="s">
        <v>53</v>
      </c>
      <c r="B34" s="53" t="s">
        <v>9</v>
      </c>
      <c r="C34" s="53" t="s">
        <v>1</v>
      </c>
      <c r="D34" s="89">
        <v>2018</v>
      </c>
      <c r="E34" s="97">
        <v>9025</v>
      </c>
      <c r="F34" s="97"/>
      <c r="G34" s="97"/>
      <c r="H34" s="97"/>
      <c r="I34" s="100"/>
      <c r="J34" s="103">
        <f>SUM(D34:I34)</f>
        <v>11043</v>
      </c>
      <c r="K34" s="100"/>
      <c r="L34" s="97"/>
      <c r="M34" s="97"/>
      <c r="N34" s="97"/>
      <c r="O34" s="97"/>
      <c r="P34" s="100"/>
      <c r="Q34" s="31">
        <f>SUM(K34:P34)</f>
        <v>0</v>
      </c>
      <c r="R34" s="27">
        <f>J34+Q34</f>
        <v>11043</v>
      </c>
      <c r="S34" s="7"/>
    </row>
    <row r="35" spans="1:19" s="8" customFormat="1" ht="16.5" customHeight="1">
      <c r="A35" s="113"/>
      <c r="B35" s="53" t="s">
        <v>10</v>
      </c>
      <c r="C35" s="53" t="s">
        <v>2</v>
      </c>
      <c r="D35" s="89">
        <v>174025</v>
      </c>
      <c r="E35" s="97">
        <v>777254</v>
      </c>
      <c r="F35" s="97"/>
      <c r="G35" s="97"/>
      <c r="H35" s="97"/>
      <c r="I35" s="100"/>
      <c r="J35" s="103">
        <f>SUM(D35:I35)</f>
        <v>951279</v>
      </c>
      <c r="K35" s="102"/>
      <c r="L35" s="106"/>
      <c r="M35" s="106"/>
      <c r="N35" s="106"/>
      <c r="O35" s="106"/>
      <c r="P35" s="102"/>
      <c r="Q35" s="31">
        <f>SUM(K35:P35)</f>
        <v>0</v>
      </c>
      <c r="R35" s="27">
        <f>J35+Q35</f>
        <v>951279</v>
      </c>
      <c r="S35" s="7"/>
    </row>
    <row r="36" spans="1:19" s="8" customFormat="1" ht="16.5" customHeight="1" thickBot="1">
      <c r="A36" s="114"/>
      <c r="B36" s="54" t="s">
        <v>18</v>
      </c>
      <c r="C36" s="55" t="s">
        <v>3</v>
      </c>
      <c r="D36" s="44">
        <f>IF(OR(D34=0,D35=0)," ",D35/D34*1000)</f>
        <v>86236.37264618433</v>
      </c>
      <c r="E36" s="15">
        <f aca="true" t="shared" si="10" ref="E36:P36">IF(OR(E34=0,E35=0)," ",E35/E34*1000)</f>
        <v>86122.32686980609</v>
      </c>
      <c r="F36" s="15" t="str">
        <f t="shared" si="10"/>
        <v> </v>
      </c>
      <c r="G36" s="15" t="str">
        <f t="shared" si="10"/>
        <v> </v>
      </c>
      <c r="H36" s="15" t="str">
        <f t="shared" si="10"/>
        <v> </v>
      </c>
      <c r="I36" s="101" t="str">
        <f t="shared" si="10"/>
        <v> </v>
      </c>
      <c r="J36" s="32">
        <f t="shared" si="10"/>
        <v>86143.16761749524</v>
      </c>
      <c r="K36" s="101" t="str">
        <f t="shared" si="10"/>
        <v> </v>
      </c>
      <c r="L36" s="15" t="str">
        <f t="shared" si="10"/>
        <v> </v>
      </c>
      <c r="M36" s="15" t="str">
        <f t="shared" si="10"/>
        <v> </v>
      </c>
      <c r="N36" s="15" t="str">
        <f t="shared" si="10"/>
        <v> </v>
      </c>
      <c r="O36" s="15" t="str">
        <f t="shared" si="10"/>
        <v> </v>
      </c>
      <c r="P36" s="101" t="str">
        <f t="shared" si="10"/>
        <v> </v>
      </c>
      <c r="Q36" s="32" t="str">
        <f>IF(OR(Q34=0,Q35=0)," ",(Q35/Q34)*1000)</f>
        <v> </v>
      </c>
      <c r="R36" s="28">
        <f>IF(OR(R34=0,R35=0)," ",(R35/R34)*1000)</f>
        <v>86143.16761749524</v>
      </c>
      <c r="S36" s="10"/>
    </row>
    <row r="37" spans="1:19" s="8" customFormat="1" ht="16.5" customHeight="1">
      <c r="A37" s="112" t="s">
        <v>11</v>
      </c>
      <c r="B37" s="86" t="s">
        <v>9</v>
      </c>
      <c r="C37" s="86" t="s">
        <v>1</v>
      </c>
      <c r="D37" s="89">
        <v>1299</v>
      </c>
      <c r="E37" s="97">
        <v>773</v>
      </c>
      <c r="F37" s="97">
        <v>425</v>
      </c>
      <c r="G37" s="97">
        <v>777</v>
      </c>
      <c r="H37" s="97">
        <v>818</v>
      </c>
      <c r="I37" s="100">
        <v>1263</v>
      </c>
      <c r="J37" s="103">
        <f>SUM(D37:I37)</f>
        <v>5355</v>
      </c>
      <c r="K37" s="100">
        <v>2180</v>
      </c>
      <c r="L37" s="97">
        <v>2873</v>
      </c>
      <c r="M37" s="97">
        <v>3028</v>
      </c>
      <c r="N37" s="97">
        <v>1806</v>
      </c>
      <c r="O37" s="97">
        <v>1430</v>
      </c>
      <c r="P37" s="100">
        <v>1083</v>
      </c>
      <c r="Q37" s="31">
        <f>SUM(K37:P37)</f>
        <v>12400</v>
      </c>
      <c r="R37" s="27">
        <f>J37+Q37</f>
        <v>17755</v>
      </c>
      <c r="S37" s="7"/>
    </row>
    <row r="38" spans="1:19" s="8" customFormat="1" ht="16.5" customHeight="1">
      <c r="A38" s="113"/>
      <c r="B38" s="53" t="s">
        <v>10</v>
      </c>
      <c r="C38" s="53" t="s">
        <v>2</v>
      </c>
      <c r="D38" s="89">
        <v>330894</v>
      </c>
      <c r="E38" s="97">
        <v>192243</v>
      </c>
      <c r="F38" s="97">
        <v>108332</v>
      </c>
      <c r="G38" s="97">
        <v>192259</v>
      </c>
      <c r="H38" s="97">
        <v>203854</v>
      </c>
      <c r="I38" s="100">
        <v>320899</v>
      </c>
      <c r="J38" s="103">
        <f>SUM(D38:I38)</f>
        <v>1348481</v>
      </c>
      <c r="K38" s="102">
        <v>540404</v>
      </c>
      <c r="L38" s="106">
        <v>693320</v>
      </c>
      <c r="M38" s="106">
        <v>726427</v>
      </c>
      <c r="N38" s="106">
        <v>432697</v>
      </c>
      <c r="O38" s="106">
        <v>352242</v>
      </c>
      <c r="P38" s="102">
        <v>260811</v>
      </c>
      <c r="Q38" s="31">
        <f>SUM(K38:P38)</f>
        <v>3005901</v>
      </c>
      <c r="R38" s="27">
        <f>J38+Q38</f>
        <v>4354382</v>
      </c>
      <c r="S38" s="7"/>
    </row>
    <row r="39" spans="1:19" s="8" customFormat="1" ht="16.5" customHeight="1" thickBot="1">
      <c r="A39" s="114"/>
      <c r="B39" s="54" t="s">
        <v>18</v>
      </c>
      <c r="C39" s="55" t="s">
        <v>3</v>
      </c>
      <c r="D39" s="44">
        <f>IF(OR(D37=0,D38=0)," ",D38/D37*1000)</f>
        <v>254729.792147806</v>
      </c>
      <c r="E39" s="15">
        <f aca="true" t="shared" si="11" ref="E39:P39">IF(OR(E37=0,E38=0)," ",E38/E37*1000)</f>
        <v>248697.2833117723</v>
      </c>
      <c r="F39" s="15">
        <f t="shared" si="11"/>
        <v>254898.82352941178</v>
      </c>
      <c r="G39" s="15">
        <f t="shared" si="11"/>
        <v>247437.58043758044</v>
      </c>
      <c r="H39" s="15">
        <f t="shared" si="11"/>
        <v>249210.26894865526</v>
      </c>
      <c r="I39" s="101">
        <f t="shared" si="11"/>
        <v>254076.801266825</v>
      </c>
      <c r="J39" s="32">
        <f t="shared" si="11"/>
        <v>251817.1802054155</v>
      </c>
      <c r="K39" s="101">
        <f t="shared" si="11"/>
        <v>247891.74311926606</v>
      </c>
      <c r="L39" s="15">
        <f t="shared" si="11"/>
        <v>241322.65924121128</v>
      </c>
      <c r="M39" s="15">
        <f t="shared" si="11"/>
        <v>239903.23645970938</v>
      </c>
      <c r="N39" s="15">
        <f t="shared" si="11"/>
        <v>239588.59357696568</v>
      </c>
      <c r="O39" s="15">
        <f t="shared" si="11"/>
        <v>246323.0769230769</v>
      </c>
      <c r="P39" s="101">
        <f t="shared" si="11"/>
        <v>240822.71468144044</v>
      </c>
      <c r="Q39" s="32">
        <f>IF(OR(Q37=0,Q38=0)," ",(Q38/Q37)*1000)</f>
        <v>242411.37096774194</v>
      </c>
      <c r="R39" s="28">
        <f>IF(OR(R37=0,R38=0)," ",(R38/R37)*1000)</f>
        <v>245248.21177133202</v>
      </c>
      <c r="S39" s="10"/>
    </row>
    <row r="40" spans="1:19" s="8" customFormat="1" ht="16.5" customHeight="1">
      <c r="A40" s="112" t="s">
        <v>54</v>
      </c>
      <c r="B40" s="86" t="s">
        <v>9</v>
      </c>
      <c r="C40" s="86" t="s">
        <v>1</v>
      </c>
      <c r="D40" s="89">
        <v>108</v>
      </c>
      <c r="E40" s="97">
        <v>98</v>
      </c>
      <c r="F40" s="97">
        <v>48</v>
      </c>
      <c r="G40" s="97">
        <v>48</v>
      </c>
      <c r="H40" s="97">
        <v>157</v>
      </c>
      <c r="I40" s="100">
        <v>160</v>
      </c>
      <c r="J40" s="103">
        <f>SUM(D40:I40)</f>
        <v>619</v>
      </c>
      <c r="K40" s="100">
        <v>147</v>
      </c>
      <c r="L40" s="97">
        <v>152</v>
      </c>
      <c r="M40" s="97">
        <v>186</v>
      </c>
      <c r="N40" s="97">
        <v>56</v>
      </c>
      <c r="O40" s="97">
        <v>32</v>
      </c>
      <c r="P40" s="100">
        <v>32</v>
      </c>
      <c r="Q40" s="31">
        <f>SUM(K40:P40)</f>
        <v>605</v>
      </c>
      <c r="R40" s="27">
        <f>J40+Q40</f>
        <v>1224</v>
      </c>
      <c r="S40" s="7"/>
    </row>
    <row r="41" spans="1:19" s="8" customFormat="1" ht="16.5" customHeight="1">
      <c r="A41" s="113"/>
      <c r="B41" s="53" t="s">
        <v>10</v>
      </c>
      <c r="C41" s="53" t="s">
        <v>2</v>
      </c>
      <c r="D41" s="89">
        <v>25992</v>
      </c>
      <c r="E41" s="97">
        <v>24204</v>
      </c>
      <c r="F41" s="97">
        <v>11554</v>
      </c>
      <c r="G41" s="97">
        <v>11089</v>
      </c>
      <c r="H41" s="97">
        <v>36794</v>
      </c>
      <c r="I41" s="100">
        <v>30495</v>
      </c>
      <c r="J41" s="103">
        <f>SUM(D41:I41)</f>
        <v>140128</v>
      </c>
      <c r="K41" s="102">
        <v>51128</v>
      </c>
      <c r="L41" s="106">
        <v>70737</v>
      </c>
      <c r="M41" s="106">
        <v>90493</v>
      </c>
      <c r="N41" s="106">
        <v>47105</v>
      </c>
      <c r="O41" s="106">
        <v>20737</v>
      </c>
      <c r="P41" s="102">
        <v>29099</v>
      </c>
      <c r="Q41" s="31">
        <f>SUM(K41:P41)</f>
        <v>309299</v>
      </c>
      <c r="R41" s="27">
        <f>J41+Q41</f>
        <v>449427</v>
      </c>
      <c r="S41" s="7"/>
    </row>
    <row r="42" spans="1:19" s="8" customFormat="1" ht="16.5" customHeight="1" thickBot="1">
      <c r="A42" s="114"/>
      <c r="B42" s="54" t="s">
        <v>18</v>
      </c>
      <c r="C42" s="55" t="s">
        <v>3</v>
      </c>
      <c r="D42" s="44">
        <f>IF(OR(D40=0,D41=0)," ",D41/D40*1000)</f>
        <v>240666.66666666666</v>
      </c>
      <c r="E42" s="15">
        <f aca="true" t="shared" si="12" ref="E42:P42">IF(OR(E40=0,E41=0)," ",E41/E40*1000)</f>
        <v>246979.5918367347</v>
      </c>
      <c r="F42" s="15">
        <f t="shared" si="12"/>
        <v>240708.33333333334</v>
      </c>
      <c r="G42" s="15">
        <f t="shared" si="12"/>
        <v>231020.83333333334</v>
      </c>
      <c r="H42" s="15">
        <f t="shared" si="12"/>
        <v>234356.68789808918</v>
      </c>
      <c r="I42" s="101">
        <f t="shared" si="12"/>
        <v>190593.75</v>
      </c>
      <c r="J42" s="32">
        <f t="shared" si="12"/>
        <v>226378.02907915995</v>
      </c>
      <c r="K42" s="101">
        <f t="shared" si="12"/>
        <v>347809.5238095238</v>
      </c>
      <c r="L42" s="15">
        <f t="shared" si="12"/>
        <v>465375</v>
      </c>
      <c r="M42" s="15">
        <f t="shared" si="12"/>
        <v>486521.5053763441</v>
      </c>
      <c r="N42" s="15">
        <f t="shared" si="12"/>
        <v>841160.7142857143</v>
      </c>
      <c r="O42" s="15">
        <f t="shared" si="12"/>
        <v>648031.25</v>
      </c>
      <c r="P42" s="101">
        <f t="shared" si="12"/>
        <v>909343.75</v>
      </c>
      <c r="Q42" s="32">
        <f>IF(OR(Q40=0,Q41=0)," ",(Q41/Q40)*1000)</f>
        <v>511238.0165289256</v>
      </c>
      <c r="R42" s="28">
        <f>IF(OR(R40=0,R41=0)," ",(R41/R40)*1000)</f>
        <v>367178.92156862747</v>
      </c>
      <c r="S42" s="10"/>
    </row>
    <row r="43" spans="1:19" s="8" customFormat="1" ht="16.5" customHeight="1">
      <c r="A43" s="113" t="s">
        <v>12</v>
      </c>
      <c r="B43" s="53" t="s">
        <v>9</v>
      </c>
      <c r="C43" s="53" t="s">
        <v>1</v>
      </c>
      <c r="D43" s="89"/>
      <c r="E43" s="97"/>
      <c r="F43" s="97">
        <v>0</v>
      </c>
      <c r="G43" s="97">
        <v>25045</v>
      </c>
      <c r="H43" s="97">
        <v>10984</v>
      </c>
      <c r="I43" s="100">
        <v>50332</v>
      </c>
      <c r="J43" s="103">
        <f>SUM(D43:I43)</f>
        <v>86361</v>
      </c>
      <c r="K43" s="100"/>
      <c r="L43" s="97">
        <v>12531</v>
      </c>
      <c r="M43" s="97"/>
      <c r="N43" s="97"/>
      <c r="O43" s="97"/>
      <c r="P43" s="100"/>
      <c r="Q43" s="34">
        <f>SUM(K43:P43)</f>
        <v>12531</v>
      </c>
      <c r="R43" s="30">
        <f>J43+Q43</f>
        <v>98892</v>
      </c>
      <c r="S43" s="7"/>
    </row>
    <row r="44" spans="1:18" ht="16.5" customHeight="1">
      <c r="A44" s="113"/>
      <c r="B44" s="53" t="s">
        <v>10</v>
      </c>
      <c r="C44" s="53" t="s">
        <v>2</v>
      </c>
      <c r="D44" s="89">
        <f>766+446</f>
        <v>1212</v>
      </c>
      <c r="E44" s="97">
        <f>275+1935</f>
        <v>2210</v>
      </c>
      <c r="F44" s="97">
        <v>1581</v>
      </c>
      <c r="G44" s="97">
        <f>1975+1692+1599192</f>
        <v>1602859</v>
      </c>
      <c r="H44" s="97">
        <f>820+609624</f>
        <v>610444</v>
      </c>
      <c r="I44" s="100">
        <f>492+3593216</f>
        <v>3593708</v>
      </c>
      <c r="J44" s="103">
        <f>SUM(D44:I44)</f>
        <v>5812014</v>
      </c>
      <c r="K44" s="102">
        <v>253</v>
      </c>
      <c r="L44" s="106">
        <f>820+1035041</f>
        <v>1035861</v>
      </c>
      <c r="M44" s="106"/>
      <c r="N44" s="106"/>
      <c r="O44" s="106"/>
      <c r="P44" s="102"/>
      <c r="Q44" s="33">
        <f>SUM(K44:P44)</f>
        <v>1036114</v>
      </c>
      <c r="R44" s="29">
        <f>J44+Q44</f>
        <v>6848128</v>
      </c>
    </row>
    <row r="45" spans="1:18" ht="16.5" customHeight="1" thickBot="1">
      <c r="A45" s="114"/>
      <c r="B45" s="54" t="s">
        <v>18</v>
      </c>
      <c r="C45" s="55" t="s">
        <v>3</v>
      </c>
      <c r="D45" s="44" t="str">
        <f>IF(OR(D43=0,D44=0)," ",D44/D43*1000)</f>
        <v> </v>
      </c>
      <c r="E45" s="15" t="str">
        <f aca="true" t="shared" si="13" ref="E45:P45">IF(OR(E43=0,E44=0)," ",E44/E43*1000)</f>
        <v> </v>
      </c>
      <c r="F45" s="15" t="str">
        <f t="shared" si="13"/>
        <v> </v>
      </c>
      <c r="G45" s="15">
        <f t="shared" si="13"/>
        <v>63999.16150928329</v>
      </c>
      <c r="H45" s="15">
        <f t="shared" si="13"/>
        <v>55575.74654042243</v>
      </c>
      <c r="I45" s="101">
        <f t="shared" si="13"/>
        <v>71400.06357784313</v>
      </c>
      <c r="J45" s="32">
        <f t="shared" si="13"/>
        <v>67299.05860284156</v>
      </c>
      <c r="K45" s="101" t="str">
        <f t="shared" si="13"/>
        <v> </v>
      </c>
      <c r="L45" s="15">
        <f t="shared" si="13"/>
        <v>82663.87359348816</v>
      </c>
      <c r="M45" s="15" t="str">
        <f t="shared" si="13"/>
        <v> </v>
      </c>
      <c r="N45" s="15" t="str">
        <f t="shared" si="13"/>
        <v> </v>
      </c>
      <c r="O45" s="15" t="str">
        <f t="shared" si="13"/>
        <v> </v>
      </c>
      <c r="P45" s="101" t="str">
        <f t="shared" si="13"/>
        <v> </v>
      </c>
      <c r="Q45" s="32">
        <f>IF(OR(Q43=0,Q44=0)," ",(Q44/Q43)*1000)</f>
        <v>82684.06352246429</v>
      </c>
      <c r="R45" s="28">
        <f>IF(OR(R43=0,R44=0)," ",(R44/R43)*1000)</f>
        <v>69248.55397807709</v>
      </c>
    </row>
    <row r="46" spans="1:18" ht="16.5" customHeight="1">
      <c r="A46" s="115" t="s">
        <v>4</v>
      </c>
      <c r="B46" s="53" t="s">
        <v>9</v>
      </c>
      <c r="C46" s="53" t="s">
        <v>1</v>
      </c>
      <c r="D46" s="22">
        <f aca="true" t="shared" si="14" ref="D46:I47">D4+D7+D10+D13+D16+D19+D22+D25+D28+D31+D34+D37+D40+D43</f>
        <v>213227</v>
      </c>
      <c r="E46" s="17">
        <f t="shared" si="14"/>
        <v>226251</v>
      </c>
      <c r="F46" s="17">
        <f t="shared" si="14"/>
        <v>219258</v>
      </c>
      <c r="G46" s="17">
        <f t="shared" si="14"/>
        <v>184971</v>
      </c>
      <c r="H46" s="17">
        <f t="shared" si="14"/>
        <v>223936</v>
      </c>
      <c r="I46" s="26">
        <f t="shared" si="14"/>
        <v>369314</v>
      </c>
      <c r="J46" s="34">
        <f>SUM(D46:I46)</f>
        <v>1436957</v>
      </c>
      <c r="K46" s="30">
        <f aca="true" t="shared" si="15" ref="K46:P47">K4+K7+K10+K13+K16+K19+K22+K25+K28+K31+K34+K37+K40+K43</f>
        <v>173793</v>
      </c>
      <c r="L46" s="17">
        <f t="shared" si="15"/>
        <v>230226</v>
      </c>
      <c r="M46" s="17">
        <f t="shared" si="15"/>
        <v>193059</v>
      </c>
      <c r="N46" s="17">
        <f t="shared" si="15"/>
        <v>261742</v>
      </c>
      <c r="O46" s="17">
        <f t="shared" si="15"/>
        <v>248396</v>
      </c>
      <c r="P46" s="26">
        <f t="shared" si="15"/>
        <v>153516</v>
      </c>
      <c r="Q46" s="34">
        <f>SUM(K46:P46)</f>
        <v>1260732</v>
      </c>
      <c r="R46" s="30">
        <f>J46+Q46</f>
        <v>2697689</v>
      </c>
    </row>
    <row r="47" spans="1:18" ht="16.5" customHeight="1">
      <c r="A47" s="116"/>
      <c r="B47" s="53" t="s">
        <v>10</v>
      </c>
      <c r="C47" s="53" t="s">
        <v>2</v>
      </c>
      <c r="D47" s="21">
        <f t="shared" si="14"/>
        <v>19810603</v>
      </c>
      <c r="E47" s="16">
        <f t="shared" si="14"/>
        <v>18436981</v>
      </c>
      <c r="F47" s="16">
        <f t="shared" si="14"/>
        <v>16030272</v>
      </c>
      <c r="G47" s="16">
        <f t="shared" si="14"/>
        <v>11520115</v>
      </c>
      <c r="H47" s="16">
        <f t="shared" si="14"/>
        <v>13191150</v>
      </c>
      <c r="I47" s="25">
        <f t="shared" si="14"/>
        <v>26952567</v>
      </c>
      <c r="J47" s="33">
        <f>SUM(D47:I47)</f>
        <v>105941688</v>
      </c>
      <c r="K47" s="29">
        <f t="shared" si="15"/>
        <v>14193730</v>
      </c>
      <c r="L47" s="16">
        <f t="shared" si="15"/>
        <v>19432666</v>
      </c>
      <c r="M47" s="16">
        <f t="shared" si="15"/>
        <v>16826160</v>
      </c>
      <c r="N47" s="16">
        <f t="shared" si="15"/>
        <v>22906653</v>
      </c>
      <c r="O47" s="16">
        <f t="shared" si="15"/>
        <v>22467759</v>
      </c>
      <c r="P47" s="25">
        <f t="shared" si="15"/>
        <v>14040123</v>
      </c>
      <c r="Q47" s="33">
        <f>SUM(K47:P47)</f>
        <v>109867091</v>
      </c>
      <c r="R47" s="29">
        <f>J47+Q47</f>
        <v>215808779</v>
      </c>
    </row>
    <row r="48" spans="1:18" ht="16.5" customHeight="1" thickBot="1">
      <c r="A48" s="117"/>
      <c r="B48" s="54" t="s">
        <v>18</v>
      </c>
      <c r="C48" s="55" t="s">
        <v>3</v>
      </c>
      <c r="D48" s="20">
        <f>IF(OR(D46=0,D47=0)," ",(D47/D46)*1000)</f>
        <v>92908.51064827625</v>
      </c>
      <c r="E48" s="15">
        <f aca="true" t="shared" si="16" ref="E48:R48">IF(OR(E46=0,E47=0)," ",(E47/E46)*1000)</f>
        <v>81489.05861189564</v>
      </c>
      <c r="F48" s="15">
        <f t="shared" si="16"/>
        <v>73111.45773472347</v>
      </c>
      <c r="G48" s="15">
        <f t="shared" si="16"/>
        <v>62280.65480534786</v>
      </c>
      <c r="H48" s="15">
        <f t="shared" si="16"/>
        <v>58905.89275507288</v>
      </c>
      <c r="I48" s="24">
        <f t="shared" si="16"/>
        <v>72980.08469757442</v>
      </c>
      <c r="J48" s="32">
        <f t="shared" si="16"/>
        <v>73726.41491707825</v>
      </c>
      <c r="K48" s="28">
        <f t="shared" si="16"/>
        <v>81670.32043868281</v>
      </c>
      <c r="L48" s="15">
        <f t="shared" si="16"/>
        <v>84406.91320702266</v>
      </c>
      <c r="M48" s="15">
        <f t="shared" si="16"/>
        <v>87155.53276459528</v>
      </c>
      <c r="N48" s="15">
        <f t="shared" si="16"/>
        <v>87516.15331127598</v>
      </c>
      <c r="O48" s="15">
        <f t="shared" si="16"/>
        <v>90451.37200276977</v>
      </c>
      <c r="P48" s="24">
        <f>IF(OR(P46=0,P47=0)," ",(P47/P46)*1000)</f>
        <v>91457.06636441805</v>
      </c>
      <c r="Q48" s="32">
        <f t="shared" si="16"/>
        <v>87145.47659613621</v>
      </c>
      <c r="R48" s="28">
        <f t="shared" si="16"/>
        <v>79997.64946960157</v>
      </c>
    </row>
    <row r="49" spans="1:18" ht="15.75" thickBot="1">
      <c r="A49" s="119" t="s">
        <v>13</v>
      </c>
      <c r="B49" s="120"/>
      <c r="C49" s="121"/>
      <c r="D49" s="37">
        <f>'総合計'!D49</f>
        <v>82.38</v>
      </c>
      <c r="E49" s="38">
        <f>'総合計'!E49</f>
        <v>80.42</v>
      </c>
      <c r="F49" s="38">
        <f>'総合計'!F49</f>
        <v>79.27</v>
      </c>
      <c r="G49" s="38">
        <f>'総合計'!G49</f>
        <v>79.52</v>
      </c>
      <c r="H49" s="38">
        <f>'総合計'!H49</f>
        <v>78.49</v>
      </c>
      <c r="I49" s="39">
        <f>'総合計'!I49</f>
        <v>78.53</v>
      </c>
      <c r="J49" s="40">
        <f>'総合計'!J49</f>
        <v>79.76</v>
      </c>
      <c r="K49" s="41">
        <f>'総合計'!K49</f>
        <v>78.3</v>
      </c>
      <c r="L49" s="38">
        <f>'総合計'!L49</f>
        <v>79.84</v>
      </c>
      <c r="M49" s="38">
        <f>'総合計'!M49</f>
        <v>82.31</v>
      </c>
      <c r="N49" s="38">
        <f>'総合計'!N49</f>
        <v>87.08</v>
      </c>
      <c r="O49" s="38">
        <f>'総合計'!O49</f>
        <v>91.48</v>
      </c>
      <c r="P49" s="39">
        <f>'総合計'!P49</f>
        <v>94.08</v>
      </c>
      <c r="Q49" s="40">
        <f>'総合計'!Q49</f>
        <v>86.07</v>
      </c>
      <c r="R49" s="42">
        <f>'総合計'!R49</f>
        <v>82.88</v>
      </c>
    </row>
    <row r="50" spans="1:3" ht="16.5">
      <c r="A50" s="96" t="str">
        <f>'総合計'!A59</f>
        <v>※全て確定値。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7"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  <mergeCell ref="A46:A48"/>
    <mergeCell ref="A49:C49"/>
    <mergeCell ref="A13:A15"/>
    <mergeCell ref="A16:A18"/>
    <mergeCell ref="A19:A21"/>
    <mergeCell ref="A22:A24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4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J49" sqref="J49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6.8515625" style="0" customWidth="1"/>
  </cols>
  <sheetData>
    <row r="1" spans="1:16" ht="29.25" customHeight="1">
      <c r="A1" s="46" t="s">
        <v>47</v>
      </c>
      <c r="B1" s="84" t="s">
        <v>40</v>
      </c>
      <c r="C1" s="47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8" ht="23.25" customHeight="1" thickBot="1">
      <c r="A2" s="56" t="s">
        <v>5</v>
      </c>
      <c r="B2" s="57" t="s">
        <v>7</v>
      </c>
      <c r="C2" s="5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41711</v>
      </c>
    </row>
    <row r="3" spans="1:19" ht="24" customHeight="1" thickBot="1">
      <c r="A3" s="51"/>
      <c r="B3" s="52"/>
      <c r="C3" s="52"/>
      <c r="D3" s="63" t="s">
        <v>28</v>
      </c>
      <c r="E3" s="65" t="s">
        <v>29</v>
      </c>
      <c r="F3" s="65" t="s">
        <v>30</v>
      </c>
      <c r="G3" s="65" t="s">
        <v>31</v>
      </c>
      <c r="H3" s="65" t="s">
        <v>32</v>
      </c>
      <c r="I3" s="66" t="s">
        <v>33</v>
      </c>
      <c r="J3" s="67" t="s">
        <v>14</v>
      </c>
      <c r="K3" s="66" t="s">
        <v>34</v>
      </c>
      <c r="L3" s="65" t="s">
        <v>35</v>
      </c>
      <c r="M3" s="65" t="s">
        <v>36</v>
      </c>
      <c r="N3" s="65" t="s">
        <v>37</v>
      </c>
      <c r="O3" s="65" t="s">
        <v>38</v>
      </c>
      <c r="P3" s="66" t="s">
        <v>39</v>
      </c>
      <c r="Q3" s="69" t="s">
        <v>15</v>
      </c>
      <c r="R3" s="70" t="s">
        <v>16</v>
      </c>
      <c r="S3" s="2"/>
    </row>
    <row r="4" spans="1:19" s="8" customFormat="1" ht="16.5" customHeight="1">
      <c r="A4" s="112" t="s">
        <v>17</v>
      </c>
      <c r="B4" s="53" t="s">
        <v>9</v>
      </c>
      <c r="C4" s="53" t="s">
        <v>1</v>
      </c>
      <c r="D4" s="89">
        <v>9035</v>
      </c>
      <c r="E4" s="97">
        <v>1558</v>
      </c>
      <c r="F4" s="14">
        <v>19959</v>
      </c>
      <c r="G4" s="97">
        <v>7631</v>
      </c>
      <c r="H4" s="97"/>
      <c r="I4" s="100"/>
      <c r="J4" s="22">
        <f>SUM(D4:I4)</f>
        <v>38183</v>
      </c>
      <c r="K4" s="107"/>
      <c r="L4" s="97">
        <v>8246</v>
      </c>
      <c r="M4" s="97"/>
      <c r="N4" s="14"/>
      <c r="O4" s="97"/>
      <c r="P4" s="100">
        <v>31122</v>
      </c>
      <c r="Q4" s="22">
        <f>SUM(K4:P4)</f>
        <v>39368</v>
      </c>
      <c r="R4" s="27">
        <f>J4+Q4</f>
        <v>77551</v>
      </c>
      <c r="S4" s="7"/>
    </row>
    <row r="5" spans="1:19" s="8" customFormat="1" ht="16.5" customHeight="1">
      <c r="A5" s="113"/>
      <c r="B5" s="53" t="s">
        <v>10</v>
      </c>
      <c r="C5" s="53" t="s">
        <v>2</v>
      </c>
      <c r="D5" s="89">
        <v>811884</v>
      </c>
      <c r="E5" s="97">
        <v>129642</v>
      </c>
      <c r="F5" s="14">
        <v>1648843</v>
      </c>
      <c r="G5" s="97">
        <v>514584</v>
      </c>
      <c r="H5" s="97"/>
      <c r="I5" s="100"/>
      <c r="J5" s="21">
        <f>SUM(D5:I5)</f>
        <v>3104953</v>
      </c>
      <c r="K5" s="108"/>
      <c r="L5" s="106">
        <v>659278</v>
      </c>
      <c r="M5" s="106"/>
      <c r="N5" s="14"/>
      <c r="O5" s="106"/>
      <c r="P5" s="102">
        <v>2839137</v>
      </c>
      <c r="Q5" s="21">
        <f>SUM(K5:P5)</f>
        <v>3498415</v>
      </c>
      <c r="R5" s="27">
        <f>J5+Q5</f>
        <v>6603368</v>
      </c>
      <c r="S5" s="7"/>
    </row>
    <row r="6" spans="1:19" s="8" customFormat="1" ht="16.5" customHeight="1" thickBot="1">
      <c r="A6" s="114"/>
      <c r="B6" s="54" t="s">
        <v>18</v>
      </c>
      <c r="C6" s="55" t="s">
        <v>3</v>
      </c>
      <c r="D6" s="44">
        <f aca="true" t="shared" si="0" ref="D6:I6">IF(OR(D4=0,D5=0)," ",D5/D4*1000)</f>
        <v>89859.87825124516</v>
      </c>
      <c r="E6" s="15">
        <f t="shared" si="0"/>
        <v>83210.52631578948</v>
      </c>
      <c r="F6" s="15">
        <f t="shared" si="0"/>
        <v>82611.5035823438</v>
      </c>
      <c r="G6" s="15">
        <f t="shared" si="0"/>
        <v>67433.36391036562</v>
      </c>
      <c r="H6" s="15" t="str">
        <f t="shared" si="0"/>
        <v> </v>
      </c>
      <c r="I6" s="101" t="str">
        <f t="shared" si="0"/>
        <v> </v>
      </c>
      <c r="J6" s="32">
        <f aca="true" t="shared" si="1" ref="J6:R6">IF(OR(J4=0,J5=0)," ",(J5/J4)*1000)</f>
        <v>81317.68064321818</v>
      </c>
      <c r="K6" s="109" t="str">
        <f>IF(OR(K4=0,K5=0)," ",K5/K4*1000)</f>
        <v> </v>
      </c>
      <c r="L6" s="15">
        <f>IF(OR(L4=0,L5=0)," ",L5/L4*1000)</f>
        <v>79951.2490904681</v>
      </c>
      <c r="M6" s="15" t="str">
        <f>IF(OR(M4=0,M5=0)," ",M5/M4*1000)</f>
        <v> </v>
      </c>
      <c r="N6" s="15" t="str">
        <f t="shared" si="1"/>
        <v> </v>
      </c>
      <c r="O6" s="15" t="str">
        <f>IF(OR(O4=0,O5=0)," ",O5/O4*1000)</f>
        <v> </v>
      </c>
      <c r="P6" s="101">
        <f>IF(OR(P4=0,P5=0)," ",P5/P4*1000)</f>
        <v>91226.04588394062</v>
      </c>
      <c r="Q6" s="32">
        <f t="shared" si="1"/>
        <v>88864.43304206461</v>
      </c>
      <c r="R6" s="28">
        <f t="shared" si="1"/>
        <v>85148.71503913554</v>
      </c>
      <c r="S6" s="10"/>
    </row>
    <row r="7" spans="1:19" s="8" customFormat="1" ht="16.5" customHeight="1">
      <c r="A7" s="112" t="s">
        <v>20</v>
      </c>
      <c r="B7" s="53" t="s">
        <v>9</v>
      </c>
      <c r="C7" s="53" t="s">
        <v>1</v>
      </c>
      <c r="D7" s="89"/>
      <c r="E7" s="97"/>
      <c r="F7" s="14"/>
      <c r="G7" s="97"/>
      <c r="H7" s="97"/>
      <c r="I7" s="100"/>
      <c r="J7" s="31">
        <f>SUM(D7:I7)</f>
        <v>0</v>
      </c>
      <c r="K7" s="107"/>
      <c r="L7" s="97"/>
      <c r="M7" s="97"/>
      <c r="N7" s="14"/>
      <c r="O7" s="97"/>
      <c r="P7" s="100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13"/>
      <c r="B8" s="53" t="s">
        <v>10</v>
      </c>
      <c r="C8" s="53" t="s">
        <v>2</v>
      </c>
      <c r="D8" s="89"/>
      <c r="E8" s="97"/>
      <c r="F8" s="14"/>
      <c r="G8" s="97"/>
      <c r="H8" s="97"/>
      <c r="I8" s="100"/>
      <c r="J8" s="31">
        <f>SUM(D8:I8)</f>
        <v>0</v>
      </c>
      <c r="K8" s="108"/>
      <c r="L8" s="106"/>
      <c r="M8" s="106"/>
      <c r="N8" s="14"/>
      <c r="O8" s="106"/>
      <c r="P8" s="102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4"/>
      <c r="B9" s="54" t="s">
        <v>18</v>
      </c>
      <c r="C9" s="55" t="s">
        <v>3</v>
      </c>
      <c r="D9" s="44" t="str">
        <f aca="true" t="shared" si="2" ref="D9:I9">IF(OR(D7=0,D8=0)," ",D8/D7*1000)</f>
        <v> </v>
      </c>
      <c r="E9" s="15" t="str">
        <f t="shared" si="2"/>
        <v> </v>
      </c>
      <c r="F9" s="15" t="str">
        <f t="shared" si="2"/>
        <v> </v>
      </c>
      <c r="G9" s="15" t="str">
        <f t="shared" si="2"/>
        <v> </v>
      </c>
      <c r="H9" s="15" t="str">
        <f t="shared" si="2"/>
        <v> </v>
      </c>
      <c r="I9" s="101" t="str">
        <f t="shared" si="2"/>
        <v> </v>
      </c>
      <c r="J9" s="32" t="str">
        <f aca="true" t="shared" si="3" ref="J9:R9">IF(OR(J7=0,J8=0)," ",(J8/J7)*1000)</f>
        <v> </v>
      </c>
      <c r="K9" s="109" t="str">
        <f>IF(OR(K7=0,K8=0)," ",K8/K7*1000)</f>
        <v> </v>
      </c>
      <c r="L9" s="15" t="str">
        <f>IF(OR(L7=0,L8=0)," ",L8/L7*1000)</f>
        <v> </v>
      </c>
      <c r="M9" s="15" t="str">
        <f>IF(OR(M7=0,M8=0)," ",M8/M7*1000)</f>
        <v> </v>
      </c>
      <c r="N9" s="15" t="str">
        <f t="shared" si="3"/>
        <v> </v>
      </c>
      <c r="O9" s="15" t="str">
        <f>IF(OR(O7=0,O8=0)," ",O8/O7*1000)</f>
        <v> </v>
      </c>
      <c r="P9" s="101" t="str">
        <f>IF(OR(P7=0,P8=0)," ",P8/P7*1000)</f>
        <v> </v>
      </c>
      <c r="Q9" s="32" t="str">
        <f t="shared" si="3"/>
        <v> </v>
      </c>
      <c r="R9" s="28" t="str">
        <f t="shared" si="3"/>
        <v> </v>
      </c>
      <c r="S9" s="7"/>
    </row>
    <row r="10" spans="1:19" s="8" customFormat="1" ht="16.5" customHeight="1">
      <c r="A10" s="112" t="s">
        <v>19</v>
      </c>
      <c r="B10" s="53" t="s">
        <v>9</v>
      </c>
      <c r="C10" s="53" t="s">
        <v>1</v>
      </c>
      <c r="D10" s="89"/>
      <c r="E10" s="97">
        <v>10000</v>
      </c>
      <c r="F10" s="14">
        <v>4000</v>
      </c>
      <c r="G10" s="97"/>
      <c r="H10" s="97">
        <v>13685</v>
      </c>
      <c r="I10" s="100">
        <v>11877</v>
      </c>
      <c r="J10" s="31">
        <f>SUM(D10:I10)</f>
        <v>39562</v>
      </c>
      <c r="K10" s="100">
        <v>16266</v>
      </c>
      <c r="L10" s="97">
        <v>1789</v>
      </c>
      <c r="M10" s="97">
        <v>6614</v>
      </c>
      <c r="N10" s="14"/>
      <c r="O10" s="97"/>
      <c r="P10" s="100"/>
      <c r="Q10" s="31">
        <f>SUM(K10:P10)</f>
        <v>24669</v>
      </c>
      <c r="R10" s="27">
        <f>J10+Q10</f>
        <v>64231</v>
      </c>
      <c r="S10" s="7"/>
    </row>
    <row r="11" spans="1:19" s="8" customFormat="1" ht="16.5" customHeight="1">
      <c r="A11" s="113"/>
      <c r="B11" s="53" t="s">
        <v>10</v>
      </c>
      <c r="C11" s="53" t="s">
        <v>2</v>
      </c>
      <c r="D11" s="89"/>
      <c r="E11" s="97">
        <v>846598</v>
      </c>
      <c r="F11" s="16">
        <v>277214</v>
      </c>
      <c r="G11" s="97"/>
      <c r="H11" s="97">
        <v>957047</v>
      </c>
      <c r="I11" s="100">
        <v>868412</v>
      </c>
      <c r="J11" s="33">
        <f>SUM(D11:I11)</f>
        <v>2949271</v>
      </c>
      <c r="K11" s="102">
        <v>1213894</v>
      </c>
      <c r="L11" s="106">
        <v>145931</v>
      </c>
      <c r="M11" s="106">
        <v>500810</v>
      </c>
      <c r="N11" s="16"/>
      <c r="O11" s="106"/>
      <c r="P11" s="102"/>
      <c r="Q11" s="33">
        <f>SUM(K11:P11)</f>
        <v>1860635</v>
      </c>
      <c r="R11" s="29">
        <f>J11+Q11</f>
        <v>4809906</v>
      </c>
      <c r="S11" s="7"/>
    </row>
    <row r="12" spans="1:19" s="8" customFormat="1" ht="16.5" customHeight="1" thickBot="1">
      <c r="A12" s="114"/>
      <c r="B12" s="54" t="s">
        <v>18</v>
      </c>
      <c r="C12" s="55" t="s">
        <v>3</v>
      </c>
      <c r="D12" s="44" t="str">
        <f aca="true" t="shared" si="4" ref="D12:I12">IF(OR(D10=0,D11=0)," ",D11/D10*1000)</f>
        <v> </v>
      </c>
      <c r="E12" s="15">
        <f t="shared" si="4"/>
        <v>84659.8</v>
      </c>
      <c r="F12" s="15">
        <f t="shared" si="4"/>
        <v>69303.5</v>
      </c>
      <c r="G12" s="15" t="str">
        <f t="shared" si="4"/>
        <v> </v>
      </c>
      <c r="H12" s="15">
        <f t="shared" si="4"/>
        <v>69934.01534526855</v>
      </c>
      <c r="I12" s="101">
        <f t="shared" si="4"/>
        <v>73117.11711711712</v>
      </c>
      <c r="J12" s="32">
        <f aca="true" t="shared" si="5" ref="J12:R12">IF(OR(J10=0,J11=0)," ",(J11/J10)*1000)</f>
        <v>74548.07643698498</v>
      </c>
      <c r="K12" s="101">
        <f>IF(OR(K10=0,K11=0)," ",K11/K10*1000)</f>
        <v>74627.68965941227</v>
      </c>
      <c r="L12" s="15">
        <f>IF(OR(L10=0,L11=0)," ",L11/L10*1000)</f>
        <v>81571.26886528787</v>
      </c>
      <c r="M12" s="15">
        <f>IF(OR(M10=0,M11=0)," ",M11/M10*1000)</f>
        <v>75719.68551557303</v>
      </c>
      <c r="N12" s="15" t="str">
        <f t="shared" si="5"/>
        <v> </v>
      </c>
      <c r="O12" s="15" t="str">
        <f>IF(OR(O10=0,O11=0)," ",O11/O10*1000)</f>
        <v> </v>
      </c>
      <c r="P12" s="101" t="str">
        <f>IF(OR(P10=0,P11=0)," ",P11/P10*1000)</f>
        <v> </v>
      </c>
      <c r="Q12" s="32">
        <f t="shared" si="5"/>
        <v>75424.01394462686</v>
      </c>
      <c r="R12" s="28">
        <f t="shared" si="5"/>
        <v>74884.49502576637</v>
      </c>
      <c r="S12" s="10"/>
    </row>
    <row r="13" spans="1:19" s="8" customFormat="1" ht="16.5" customHeight="1">
      <c r="A13" s="112" t="s">
        <v>42</v>
      </c>
      <c r="B13" s="53" t="s">
        <v>9</v>
      </c>
      <c r="C13" s="53" t="s">
        <v>1</v>
      </c>
      <c r="D13" s="89">
        <v>5515</v>
      </c>
      <c r="E13" s="97">
        <v>3058</v>
      </c>
      <c r="F13" s="14">
        <v>23764</v>
      </c>
      <c r="G13" s="97">
        <v>16848</v>
      </c>
      <c r="H13" s="97">
        <v>27035</v>
      </c>
      <c r="I13" s="100"/>
      <c r="J13" s="31">
        <f>SUM(D13:I13)</f>
        <v>76220</v>
      </c>
      <c r="K13" s="100">
        <v>11819</v>
      </c>
      <c r="L13" s="97">
        <v>5236</v>
      </c>
      <c r="M13" s="97"/>
      <c r="N13" s="14"/>
      <c r="O13" s="97">
        <v>11559</v>
      </c>
      <c r="P13" s="100">
        <v>23310</v>
      </c>
      <c r="Q13" s="31">
        <f>SUM(K13:P13)</f>
        <v>51924</v>
      </c>
      <c r="R13" s="27">
        <f>J13+Q13</f>
        <v>128144</v>
      </c>
      <c r="S13" s="7"/>
    </row>
    <row r="14" spans="1:19" s="8" customFormat="1" ht="16.5" customHeight="1">
      <c r="A14" s="113"/>
      <c r="B14" s="53" t="s">
        <v>10</v>
      </c>
      <c r="C14" s="53" t="s">
        <v>2</v>
      </c>
      <c r="D14" s="89">
        <v>435999</v>
      </c>
      <c r="E14" s="97">
        <v>263561</v>
      </c>
      <c r="F14" s="16">
        <v>1574625</v>
      </c>
      <c r="G14" s="97">
        <v>1023078</v>
      </c>
      <c r="H14" s="97">
        <v>1852342</v>
      </c>
      <c r="I14" s="100"/>
      <c r="J14" s="33">
        <f>SUM(D14:I14)</f>
        <v>5149605</v>
      </c>
      <c r="K14" s="102">
        <v>885439</v>
      </c>
      <c r="L14" s="106">
        <v>436738</v>
      </c>
      <c r="M14" s="106"/>
      <c r="N14" s="16"/>
      <c r="O14" s="106">
        <v>1073448</v>
      </c>
      <c r="P14" s="102">
        <v>2143803</v>
      </c>
      <c r="Q14" s="33">
        <f>SUM(K14:P14)</f>
        <v>4539428</v>
      </c>
      <c r="R14" s="29">
        <f>J14+Q14</f>
        <v>9689033</v>
      </c>
      <c r="S14" s="7"/>
    </row>
    <row r="15" spans="1:19" s="8" customFormat="1" ht="16.5" customHeight="1" thickBot="1">
      <c r="A15" s="114"/>
      <c r="B15" s="54" t="s">
        <v>18</v>
      </c>
      <c r="C15" s="55" t="s">
        <v>3</v>
      </c>
      <c r="D15" s="44">
        <f aca="true" t="shared" si="6" ref="D15:I15">IF(OR(D13=0,D14=0)," ",D14/D13*1000)</f>
        <v>79056.93563009973</v>
      </c>
      <c r="E15" s="15">
        <f t="shared" si="6"/>
        <v>86187.3773708306</v>
      </c>
      <c r="F15" s="15">
        <f t="shared" si="6"/>
        <v>66260.9409190372</v>
      </c>
      <c r="G15" s="15">
        <f t="shared" si="6"/>
        <v>60724.00284900285</v>
      </c>
      <c r="H15" s="15">
        <f t="shared" si="6"/>
        <v>68516.44164971334</v>
      </c>
      <c r="I15" s="101" t="str">
        <f t="shared" si="6"/>
        <v> </v>
      </c>
      <c r="J15" s="32">
        <f aca="true" t="shared" si="7" ref="J15:R15">IF(OR(J13=0,J14=0)," ",(J14/J13)*1000)</f>
        <v>67562.38520073472</v>
      </c>
      <c r="K15" s="101">
        <f>IF(OR(K13=0,K14=0)," ",K14/K13*1000)</f>
        <v>74916.57500634571</v>
      </c>
      <c r="L15" s="15">
        <f>IF(OR(L13=0,L14=0)," ",L14/L13*1000)</f>
        <v>83410.61879297173</v>
      </c>
      <c r="M15" s="15" t="str">
        <f>IF(OR(M13=0,M14=0)," ",M14/M13*1000)</f>
        <v> </v>
      </c>
      <c r="N15" s="15" t="str">
        <f t="shared" si="7"/>
        <v> </v>
      </c>
      <c r="O15" s="15">
        <f>IF(OR(O13=0,O14=0)," ",O14/O13*1000)</f>
        <v>92866.8569945497</v>
      </c>
      <c r="P15" s="101">
        <f>IF(OR(P13=0,P14=0)," ",P14/P13*1000)</f>
        <v>91969.24066924068</v>
      </c>
      <c r="Q15" s="32">
        <f t="shared" si="7"/>
        <v>87424.46652800246</v>
      </c>
      <c r="R15" s="28">
        <f t="shared" si="7"/>
        <v>75610.50849044824</v>
      </c>
      <c r="S15" s="13"/>
    </row>
    <row r="16" spans="1:19" s="8" customFormat="1" ht="16.5" customHeight="1">
      <c r="A16" s="112" t="s">
        <v>25</v>
      </c>
      <c r="B16" s="53" t="s">
        <v>9</v>
      </c>
      <c r="C16" s="53" t="s">
        <v>1</v>
      </c>
      <c r="D16" s="89">
        <v>10248</v>
      </c>
      <c r="E16" s="97">
        <v>2327</v>
      </c>
      <c r="F16" s="14">
        <v>21939</v>
      </c>
      <c r="G16" s="97">
        <v>38885</v>
      </c>
      <c r="H16" s="97"/>
      <c r="I16" s="100">
        <v>23000</v>
      </c>
      <c r="J16" s="31">
        <f>SUM(D16:I16)</f>
        <v>96399</v>
      </c>
      <c r="K16" s="100">
        <v>2152</v>
      </c>
      <c r="L16" s="97">
        <v>14601</v>
      </c>
      <c r="M16" s="97"/>
      <c r="N16" s="14"/>
      <c r="O16" s="97">
        <v>10433</v>
      </c>
      <c r="P16" s="100">
        <v>5037</v>
      </c>
      <c r="Q16" s="31">
        <f>SUM(K16:P16)</f>
        <v>32223</v>
      </c>
      <c r="R16" s="27">
        <f>J16+Q16</f>
        <v>128622</v>
      </c>
      <c r="S16" s="7"/>
    </row>
    <row r="17" spans="1:19" s="8" customFormat="1" ht="16.5" customHeight="1">
      <c r="A17" s="113"/>
      <c r="B17" s="53" t="s">
        <v>10</v>
      </c>
      <c r="C17" s="53" t="s">
        <v>2</v>
      </c>
      <c r="D17" s="89">
        <v>973364</v>
      </c>
      <c r="E17" s="97">
        <v>187387</v>
      </c>
      <c r="F17" s="14">
        <v>1910600</v>
      </c>
      <c r="G17" s="97">
        <v>2336250</v>
      </c>
      <c r="H17" s="97"/>
      <c r="I17" s="100">
        <v>1583270</v>
      </c>
      <c r="J17" s="31">
        <f>SUM(D17:I17)</f>
        <v>6990871</v>
      </c>
      <c r="K17" s="102">
        <v>175064</v>
      </c>
      <c r="L17" s="106">
        <v>1082579</v>
      </c>
      <c r="M17" s="106"/>
      <c r="N17" s="14"/>
      <c r="O17" s="106">
        <v>968878</v>
      </c>
      <c r="P17" s="102">
        <v>457095</v>
      </c>
      <c r="Q17" s="31">
        <f>SUM(K17:P17)</f>
        <v>2683616</v>
      </c>
      <c r="R17" s="27">
        <f>J17+Q17</f>
        <v>9674487</v>
      </c>
      <c r="S17" s="7"/>
    </row>
    <row r="18" spans="1:19" s="8" customFormat="1" ht="16.5" customHeight="1" thickBot="1">
      <c r="A18" s="114"/>
      <c r="B18" s="54" t="s">
        <v>18</v>
      </c>
      <c r="C18" s="55" t="s">
        <v>3</v>
      </c>
      <c r="D18" s="44">
        <f aca="true" t="shared" si="8" ref="D18:I18">IF(OR(D16=0,D17=0)," ",D17/D16*1000)</f>
        <v>94980.8743169399</v>
      </c>
      <c r="E18" s="15">
        <f t="shared" si="8"/>
        <v>80527.288354104</v>
      </c>
      <c r="F18" s="15">
        <f t="shared" si="8"/>
        <v>87086.9228314873</v>
      </c>
      <c r="G18" s="15">
        <f t="shared" si="8"/>
        <v>60081.00810081008</v>
      </c>
      <c r="H18" s="15" t="str">
        <f t="shared" si="8"/>
        <v> </v>
      </c>
      <c r="I18" s="101">
        <f t="shared" si="8"/>
        <v>68837.82608695653</v>
      </c>
      <c r="J18" s="32">
        <f aca="true" t="shared" si="9" ref="J18:R18">IF(OR(J16=0,J17=0)," ",(J17/J16)*1000)</f>
        <v>72520.16099752072</v>
      </c>
      <c r="K18" s="101">
        <f>IF(OR(K16=0,K17=0)," ",K17/K16*1000)</f>
        <v>81349.44237918215</v>
      </c>
      <c r="L18" s="15">
        <f>IF(OR(L16=0,L17=0)," ",L17/L16*1000)</f>
        <v>74144.168207657</v>
      </c>
      <c r="M18" s="15" t="str">
        <f>IF(OR(M16=0,M17=0)," ",M17/M16*1000)</f>
        <v> </v>
      </c>
      <c r="N18" s="15" t="str">
        <f t="shared" si="9"/>
        <v> </v>
      </c>
      <c r="O18" s="15">
        <f>IF(OR(O16=0,O17=0)," ",O17/O16*1000)</f>
        <v>92866.67305664717</v>
      </c>
      <c r="P18" s="101">
        <f>IF(OR(P16=0,P17=0)," ",P17/P16*1000)</f>
        <v>90747.46873138772</v>
      </c>
      <c r="Q18" s="32">
        <f t="shared" si="9"/>
        <v>83282.624212519</v>
      </c>
      <c r="R18" s="28">
        <f t="shared" si="9"/>
        <v>75216.42487288333</v>
      </c>
      <c r="S18" s="10"/>
    </row>
    <row r="19" spans="1:19" s="8" customFormat="1" ht="16.5" customHeight="1">
      <c r="A19" s="112" t="s">
        <v>21</v>
      </c>
      <c r="B19" s="53" t="s">
        <v>9</v>
      </c>
      <c r="C19" s="53" t="s">
        <v>1</v>
      </c>
      <c r="D19" s="89">
        <v>43238</v>
      </c>
      <c r="E19" s="97">
        <v>10904</v>
      </c>
      <c r="F19" s="14"/>
      <c r="G19" s="97">
        <v>15501</v>
      </c>
      <c r="H19" s="97"/>
      <c r="I19" s="100">
        <v>10557</v>
      </c>
      <c r="J19" s="31">
        <f>SUM(D19:I19)</f>
        <v>80200</v>
      </c>
      <c r="K19" s="107"/>
      <c r="L19" s="97">
        <v>4010</v>
      </c>
      <c r="M19" s="97"/>
      <c r="N19" s="14"/>
      <c r="O19" s="97">
        <v>5400</v>
      </c>
      <c r="P19" s="100">
        <v>15346</v>
      </c>
      <c r="Q19" s="31">
        <f>SUM(K19:P19)</f>
        <v>24756</v>
      </c>
      <c r="R19" s="27">
        <f>J19+Q19</f>
        <v>104956</v>
      </c>
      <c r="S19" s="7"/>
    </row>
    <row r="20" spans="1:19" s="8" customFormat="1" ht="16.5" customHeight="1">
      <c r="A20" s="113"/>
      <c r="B20" s="53" t="s">
        <v>10</v>
      </c>
      <c r="C20" s="53" t="s">
        <v>2</v>
      </c>
      <c r="D20" s="89">
        <v>4003036</v>
      </c>
      <c r="E20" s="97">
        <v>880218</v>
      </c>
      <c r="F20" s="14"/>
      <c r="G20" s="97">
        <v>1055752</v>
      </c>
      <c r="H20" s="97"/>
      <c r="I20" s="100">
        <v>861172</v>
      </c>
      <c r="J20" s="31">
        <f>SUM(D20:I20)</f>
        <v>6800178</v>
      </c>
      <c r="K20" s="108"/>
      <c r="L20" s="106">
        <v>324764</v>
      </c>
      <c r="M20" s="106"/>
      <c r="N20" s="14"/>
      <c r="O20" s="106">
        <v>488230</v>
      </c>
      <c r="P20" s="102">
        <v>1452979</v>
      </c>
      <c r="Q20" s="31">
        <f>SUM(K20:P20)</f>
        <v>2265973</v>
      </c>
      <c r="R20" s="27">
        <f>J20+Q20</f>
        <v>9066151</v>
      </c>
      <c r="S20" s="7"/>
    </row>
    <row r="21" spans="1:19" s="8" customFormat="1" ht="16.5" customHeight="1" thickBot="1">
      <c r="A21" s="114"/>
      <c r="B21" s="54" t="s">
        <v>18</v>
      </c>
      <c r="C21" s="55" t="s">
        <v>3</v>
      </c>
      <c r="D21" s="44">
        <f aca="true" t="shared" si="10" ref="D21:I21">IF(OR(D19=0,D20=0)," ",D20/D19*1000)</f>
        <v>92581.4329987511</v>
      </c>
      <c r="E21" s="15">
        <f t="shared" si="10"/>
        <v>80724.32134996331</v>
      </c>
      <c r="F21" s="15" t="str">
        <f t="shared" si="10"/>
        <v> </v>
      </c>
      <c r="G21" s="15">
        <f t="shared" si="10"/>
        <v>68108.63815237727</v>
      </c>
      <c r="H21" s="15" t="str">
        <f t="shared" si="10"/>
        <v> </v>
      </c>
      <c r="I21" s="101">
        <f t="shared" si="10"/>
        <v>81573.55309273468</v>
      </c>
      <c r="J21" s="32">
        <f aca="true" t="shared" si="11" ref="J21:R21">IF(OR(J19=0,J20=0)," ",(J20/J19)*1000)</f>
        <v>84790.24937655861</v>
      </c>
      <c r="K21" s="109" t="str">
        <f>IF(OR(K19=0,K20=0)," ",K20/K19*1000)</f>
        <v> </v>
      </c>
      <c r="L21" s="15">
        <f>IF(OR(L19=0,L20=0)," ",L20/L19*1000)</f>
        <v>80988.52867830424</v>
      </c>
      <c r="M21" s="15" t="str">
        <f>IF(OR(M19=0,M20=0)," ",M20/M19*1000)</f>
        <v> </v>
      </c>
      <c r="N21" s="15" t="str">
        <f t="shared" si="11"/>
        <v> </v>
      </c>
      <c r="O21" s="15">
        <f>IF(OR(O19=0,O20=0)," ",O20/O19*1000)</f>
        <v>90412.96296296296</v>
      </c>
      <c r="P21" s="101">
        <f>IF(OR(P19=0,P20=0)," ",P20/P19*1000)</f>
        <v>94681.28502541379</v>
      </c>
      <c r="Q21" s="32">
        <f t="shared" si="11"/>
        <v>91532.27500403942</v>
      </c>
      <c r="R21" s="28">
        <f t="shared" si="11"/>
        <v>86380.49277792599</v>
      </c>
      <c r="S21" s="10"/>
    </row>
    <row r="22" spans="1:19" s="8" customFormat="1" ht="16.5" customHeight="1">
      <c r="A22" s="112" t="s">
        <v>41</v>
      </c>
      <c r="B22" s="53" t="s">
        <v>9</v>
      </c>
      <c r="C22" s="53" t="s">
        <v>1</v>
      </c>
      <c r="D22" s="19"/>
      <c r="E22" s="97"/>
      <c r="F22" s="14"/>
      <c r="G22" s="97"/>
      <c r="H22" s="97"/>
      <c r="I22" s="100"/>
      <c r="J22" s="31">
        <f>SUM(D22:I22)</f>
        <v>0</v>
      </c>
      <c r="K22" s="107"/>
      <c r="L22" s="97"/>
      <c r="M22" s="97"/>
      <c r="N22" s="14"/>
      <c r="O22" s="97"/>
      <c r="P22" s="100"/>
      <c r="Q22" s="31">
        <f>SUM(K22:P22)</f>
        <v>0</v>
      </c>
      <c r="R22" s="27">
        <f>J22+Q22</f>
        <v>0</v>
      </c>
      <c r="S22" s="7"/>
    </row>
    <row r="23" spans="1:19" s="8" customFormat="1" ht="16.5" customHeight="1">
      <c r="A23" s="113"/>
      <c r="B23" s="53" t="s">
        <v>10</v>
      </c>
      <c r="C23" s="53" t="s">
        <v>2</v>
      </c>
      <c r="D23" s="19"/>
      <c r="E23" s="97"/>
      <c r="F23" s="14"/>
      <c r="G23" s="97"/>
      <c r="H23" s="97"/>
      <c r="I23" s="100"/>
      <c r="J23" s="31">
        <f>SUM(D23:I23)</f>
        <v>0</v>
      </c>
      <c r="K23" s="108"/>
      <c r="L23" s="106"/>
      <c r="M23" s="106"/>
      <c r="N23" s="14"/>
      <c r="O23" s="106"/>
      <c r="P23" s="102"/>
      <c r="Q23" s="31">
        <f>SUM(K23:P23)</f>
        <v>0</v>
      </c>
      <c r="R23" s="27">
        <f>J23+Q23</f>
        <v>0</v>
      </c>
      <c r="S23" s="7"/>
    </row>
    <row r="24" spans="1:19" s="8" customFormat="1" ht="16.5" customHeight="1" thickBot="1">
      <c r="A24" s="114"/>
      <c r="B24" s="54" t="s">
        <v>18</v>
      </c>
      <c r="C24" s="55" t="s">
        <v>3</v>
      </c>
      <c r="D24" s="20" t="str">
        <f>IF(OR(D22=0,D23=0)," ",(D23/D22)*1000)</f>
        <v> </v>
      </c>
      <c r="E24" s="15" t="str">
        <f>IF(OR(E22=0,E23=0)," ",E23/E22*1000)</f>
        <v> </v>
      </c>
      <c r="F24" s="15" t="str">
        <f>IF(OR(F22=0,F23=0)," ",F23/F22*1000)</f>
        <v> </v>
      </c>
      <c r="G24" s="15" t="str">
        <f>IF(OR(G22=0,G23=0)," ",G23/G22*1000)</f>
        <v> </v>
      </c>
      <c r="H24" s="15" t="str">
        <f>IF(OR(H22=0,H23=0)," ",H23/H22*1000)</f>
        <v> </v>
      </c>
      <c r="I24" s="101" t="str">
        <f>IF(OR(I22=0,I23=0)," ",I23/I22*1000)</f>
        <v> </v>
      </c>
      <c r="J24" s="32" t="str">
        <f aca="true" t="shared" si="12" ref="J24:R24">IF(OR(J22=0,J23=0)," ",(J23/J22)*1000)</f>
        <v> </v>
      </c>
      <c r="K24" s="109" t="str">
        <f>IF(OR(K22=0,K23=0)," ",K23/K22*1000)</f>
        <v> </v>
      </c>
      <c r="L24" s="15" t="str">
        <f>IF(OR(L22=0,L23=0)," ",L23/L22*1000)</f>
        <v> </v>
      </c>
      <c r="M24" s="15" t="str">
        <f>IF(OR(M22=0,M23=0)," ",M23/M22*1000)</f>
        <v> </v>
      </c>
      <c r="N24" s="15" t="str">
        <f t="shared" si="12"/>
        <v> </v>
      </c>
      <c r="O24" s="15" t="str">
        <f>IF(OR(O22=0,O23=0)," ",O23/O22*1000)</f>
        <v> </v>
      </c>
      <c r="P24" s="101" t="str">
        <f>IF(OR(P22=0,P23=0)," ",P23/P22*1000)</f>
        <v> </v>
      </c>
      <c r="Q24" s="32" t="str">
        <f t="shared" si="12"/>
        <v> </v>
      </c>
      <c r="R24" s="28" t="str">
        <f t="shared" si="12"/>
        <v> </v>
      </c>
      <c r="S24" s="10"/>
    </row>
    <row r="25" spans="1:19" s="8" customFormat="1" ht="16.5" customHeight="1">
      <c r="A25" s="112" t="s">
        <v>52</v>
      </c>
      <c r="B25" s="53" t="s">
        <v>9</v>
      </c>
      <c r="C25" s="53" t="s">
        <v>1</v>
      </c>
      <c r="D25" s="19"/>
      <c r="E25" s="97"/>
      <c r="F25" s="14"/>
      <c r="G25" s="97"/>
      <c r="H25" s="97"/>
      <c r="I25" s="100"/>
      <c r="J25" s="31">
        <f>SUM(D25:I25)</f>
        <v>0</v>
      </c>
      <c r="K25" s="107"/>
      <c r="L25" s="97"/>
      <c r="M25" s="97"/>
      <c r="N25" s="14"/>
      <c r="O25" s="97"/>
      <c r="P25" s="100"/>
      <c r="Q25" s="31">
        <f>SUM(K25:P25)</f>
        <v>0</v>
      </c>
      <c r="R25" s="27">
        <f>J25+Q25</f>
        <v>0</v>
      </c>
      <c r="S25" s="7"/>
    </row>
    <row r="26" spans="1:19" s="8" customFormat="1" ht="16.5" customHeight="1">
      <c r="A26" s="113"/>
      <c r="B26" s="53" t="s">
        <v>10</v>
      </c>
      <c r="C26" s="53" t="s">
        <v>2</v>
      </c>
      <c r="D26" s="19"/>
      <c r="E26" s="97"/>
      <c r="F26" s="14"/>
      <c r="G26" s="97"/>
      <c r="H26" s="97"/>
      <c r="I26" s="100"/>
      <c r="J26" s="31">
        <f>SUM(D26:I26)</f>
        <v>0</v>
      </c>
      <c r="K26" s="108"/>
      <c r="L26" s="106"/>
      <c r="M26" s="106"/>
      <c r="N26" s="14"/>
      <c r="O26" s="106"/>
      <c r="P26" s="102"/>
      <c r="Q26" s="31">
        <f>SUM(K26:P26)</f>
        <v>0</v>
      </c>
      <c r="R26" s="27">
        <f>J26+Q26</f>
        <v>0</v>
      </c>
      <c r="S26" s="7"/>
    </row>
    <row r="27" spans="1:19" s="8" customFormat="1" ht="16.5" customHeight="1" thickBot="1">
      <c r="A27" s="114"/>
      <c r="B27" s="54" t="s">
        <v>18</v>
      </c>
      <c r="C27" s="55" t="s">
        <v>3</v>
      </c>
      <c r="D27" s="20" t="str">
        <f>IF(OR(D25=0,D26=0)," ",(D26/D25)*1000)</f>
        <v> </v>
      </c>
      <c r="E27" s="15" t="str">
        <f>IF(OR(E25=0,E26=0)," ",E26/E25*1000)</f>
        <v> </v>
      </c>
      <c r="F27" s="15" t="str">
        <f>IF(OR(F25=0,F26=0)," ",F26/F25*1000)</f>
        <v> </v>
      </c>
      <c r="G27" s="15" t="str">
        <f>IF(OR(G25=0,G26=0)," ",G26/G25*1000)</f>
        <v> </v>
      </c>
      <c r="H27" s="15" t="str">
        <f>IF(OR(H25=0,H26=0)," ",H26/H25*1000)</f>
        <v> </v>
      </c>
      <c r="I27" s="101" t="str">
        <f>IF(OR(I25=0,I26=0)," ",I26/I25*1000)</f>
        <v> </v>
      </c>
      <c r="J27" s="32" t="str">
        <f aca="true" t="shared" si="13" ref="J27:R27">IF(OR(J25=0,J26=0)," ",(J26/J25)*1000)</f>
        <v> </v>
      </c>
      <c r="K27" s="109" t="str">
        <f>IF(OR(K25=0,K26=0)," ",K26/K25*1000)</f>
        <v> </v>
      </c>
      <c r="L27" s="15" t="str">
        <f>IF(OR(L25=0,L26=0)," ",L26/L25*1000)</f>
        <v> </v>
      </c>
      <c r="M27" s="15" t="str">
        <f>IF(OR(M25=0,M26=0)," ",M26/M25*1000)</f>
        <v> </v>
      </c>
      <c r="N27" s="15" t="str">
        <f t="shared" si="13"/>
        <v> </v>
      </c>
      <c r="O27" s="15" t="str">
        <f>IF(OR(O25=0,O26=0)," ",O26/O25*1000)</f>
        <v> </v>
      </c>
      <c r="P27" s="101" t="str">
        <f>IF(OR(P25=0,P26=0)," ",P26/P25*1000)</f>
        <v> </v>
      </c>
      <c r="Q27" s="32" t="str">
        <f t="shared" si="13"/>
        <v> </v>
      </c>
      <c r="R27" s="28" t="str">
        <f t="shared" si="13"/>
        <v> </v>
      </c>
      <c r="S27" s="13"/>
    </row>
    <row r="28" spans="1:19" s="8" customFormat="1" ht="16.5" customHeight="1">
      <c r="A28" s="112" t="s">
        <v>22</v>
      </c>
      <c r="B28" s="53" t="s">
        <v>9</v>
      </c>
      <c r="C28" s="53" t="s">
        <v>1</v>
      </c>
      <c r="D28" s="19"/>
      <c r="E28" s="97"/>
      <c r="F28" s="14"/>
      <c r="G28" s="97"/>
      <c r="H28" s="97"/>
      <c r="I28" s="100"/>
      <c r="J28" s="31">
        <f>SUM(D28:I28)</f>
        <v>0</v>
      </c>
      <c r="K28" s="107"/>
      <c r="L28" s="97"/>
      <c r="M28" s="97"/>
      <c r="N28" s="14"/>
      <c r="O28" s="97"/>
      <c r="P28" s="100"/>
      <c r="Q28" s="31">
        <f>SUM(K28:P28)</f>
        <v>0</v>
      </c>
      <c r="R28" s="27">
        <f>J28+Q28</f>
        <v>0</v>
      </c>
      <c r="S28" s="7"/>
    </row>
    <row r="29" spans="1:19" s="8" customFormat="1" ht="16.5" customHeight="1">
      <c r="A29" s="113"/>
      <c r="B29" s="53" t="s">
        <v>10</v>
      </c>
      <c r="C29" s="53" t="s">
        <v>2</v>
      </c>
      <c r="D29" s="19"/>
      <c r="E29" s="97"/>
      <c r="F29" s="14"/>
      <c r="G29" s="97"/>
      <c r="H29" s="97"/>
      <c r="I29" s="100"/>
      <c r="J29" s="31">
        <f>SUM(D29:I29)</f>
        <v>0</v>
      </c>
      <c r="K29" s="108"/>
      <c r="L29" s="106"/>
      <c r="M29" s="106"/>
      <c r="N29" s="14"/>
      <c r="O29" s="106"/>
      <c r="P29" s="102"/>
      <c r="Q29" s="31">
        <f>SUM(K29:P29)</f>
        <v>0</v>
      </c>
      <c r="R29" s="27">
        <f>J29+Q29</f>
        <v>0</v>
      </c>
      <c r="S29" s="7"/>
    </row>
    <row r="30" spans="1:19" s="8" customFormat="1" ht="16.5" customHeight="1" thickBot="1">
      <c r="A30" s="114"/>
      <c r="B30" s="54" t="s">
        <v>18</v>
      </c>
      <c r="C30" s="55" t="s">
        <v>3</v>
      </c>
      <c r="D30" s="20" t="str">
        <f>IF(OR(D28=0,D29=0)," ",(D29/D28)*1000)</f>
        <v> </v>
      </c>
      <c r="E30" s="15" t="str">
        <f>IF(OR(E28=0,E29=0)," ",E29/E28*1000)</f>
        <v> </v>
      </c>
      <c r="F30" s="15" t="str">
        <f>IF(OR(F28=0,F29=0)," ",F29/F28*1000)</f>
        <v> </v>
      </c>
      <c r="G30" s="15" t="str">
        <f>IF(OR(G28=0,G29=0)," ",G29/G28*1000)</f>
        <v> </v>
      </c>
      <c r="H30" s="15" t="str">
        <f>IF(OR(H28=0,H29=0)," ",H29/H28*1000)</f>
        <v> </v>
      </c>
      <c r="I30" s="101" t="str">
        <f>IF(OR(I28=0,I29=0)," ",I29/I28*1000)</f>
        <v> </v>
      </c>
      <c r="J30" s="32" t="str">
        <f aca="true" t="shared" si="14" ref="J30:R30">IF(OR(J28=0,J29=0)," ",(J29/J28)*1000)</f>
        <v> </v>
      </c>
      <c r="K30" s="109" t="str">
        <f>IF(OR(K28=0,K29=0)," ",K29/K28*1000)</f>
        <v> </v>
      </c>
      <c r="L30" s="15" t="str">
        <f>IF(OR(L28=0,L29=0)," ",L29/L28*1000)</f>
        <v> </v>
      </c>
      <c r="M30" s="15" t="str">
        <f>IF(OR(M28=0,M29=0)," ",M29/M28*1000)</f>
        <v> </v>
      </c>
      <c r="N30" s="15" t="str">
        <f t="shared" si="14"/>
        <v> </v>
      </c>
      <c r="O30" s="15" t="str">
        <f>IF(OR(O28=0,O29=0)," ",O29/O28*1000)</f>
        <v> </v>
      </c>
      <c r="P30" s="101" t="str">
        <f>IF(OR(P28=0,P29=0)," ",P29/P28*1000)</f>
        <v> </v>
      </c>
      <c r="Q30" s="32" t="str">
        <f t="shared" si="14"/>
        <v> </v>
      </c>
      <c r="R30" s="28" t="str">
        <f t="shared" si="14"/>
        <v> </v>
      </c>
      <c r="S30" s="10"/>
    </row>
    <row r="31" spans="1:19" s="8" customFormat="1" ht="16.5" customHeight="1">
      <c r="A31" s="112" t="s">
        <v>23</v>
      </c>
      <c r="B31" s="53" t="s">
        <v>9</v>
      </c>
      <c r="C31" s="53" t="s">
        <v>1</v>
      </c>
      <c r="D31" s="19"/>
      <c r="E31" s="97"/>
      <c r="F31" s="14"/>
      <c r="G31" s="97"/>
      <c r="H31" s="97"/>
      <c r="I31" s="100"/>
      <c r="J31" s="31">
        <f>SUM(D31:I31)</f>
        <v>0</v>
      </c>
      <c r="K31" s="107"/>
      <c r="L31" s="97"/>
      <c r="M31" s="97"/>
      <c r="N31" s="14"/>
      <c r="O31" s="97"/>
      <c r="P31" s="100"/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13"/>
      <c r="B32" s="53" t="s">
        <v>10</v>
      </c>
      <c r="C32" s="53" t="s">
        <v>2</v>
      </c>
      <c r="D32" s="21"/>
      <c r="E32" s="97"/>
      <c r="F32" s="16"/>
      <c r="G32" s="97"/>
      <c r="H32" s="97"/>
      <c r="I32" s="100"/>
      <c r="J32" s="33">
        <f>SUM(D32:I32)</f>
        <v>0</v>
      </c>
      <c r="K32" s="108"/>
      <c r="L32" s="106"/>
      <c r="M32" s="106"/>
      <c r="N32" s="16"/>
      <c r="O32" s="106"/>
      <c r="P32" s="102"/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4"/>
      <c r="B33" s="54" t="s">
        <v>18</v>
      </c>
      <c r="C33" s="55" t="s">
        <v>3</v>
      </c>
      <c r="D33" s="20" t="str">
        <f>IF(OR(D31=0,D32=0)," ",(D32/D31)*1000)</f>
        <v> </v>
      </c>
      <c r="E33" s="15" t="str">
        <f>IF(OR(E31=0,E32=0)," ",E32/E31*1000)</f>
        <v> </v>
      </c>
      <c r="F33" s="15" t="str">
        <f>IF(OR(F31=0,F32=0)," ",F32/F31*1000)</f>
        <v> </v>
      </c>
      <c r="G33" s="15" t="str">
        <f>IF(OR(G31=0,G32=0)," ",G32/G31*1000)</f>
        <v> </v>
      </c>
      <c r="H33" s="15" t="str">
        <f>IF(OR(H31=0,H32=0)," ",H32/H31*1000)</f>
        <v> </v>
      </c>
      <c r="I33" s="101" t="str">
        <f>IF(OR(I31=0,I32=0)," ",I32/I31*1000)</f>
        <v> </v>
      </c>
      <c r="J33" s="32" t="str">
        <f aca="true" t="shared" si="15" ref="J33:R33">IF(OR(J31=0,J32=0)," ",(J32/J31)*1000)</f>
        <v> </v>
      </c>
      <c r="K33" s="109" t="str">
        <f>IF(OR(K31=0,K32=0)," ",K32/K31*1000)</f>
        <v> </v>
      </c>
      <c r="L33" s="15" t="str">
        <f>IF(OR(L31=0,L32=0)," ",L32/L31*1000)</f>
        <v> </v>
      </c>
      <c r="M33" s="15" t="str">
        <f>IF(OR(M31=0,M32=0)," ",M32/M31*1000)</f>
        <v> </v>
      </c>
      <c r="N33" s="15" t="str">
        <f t="shared" si="15"/>
        <v> </v>
      </c>
      <c r="O33" s="15" t="str">
        <f>IF(OR(O31=0,O32=0)," ",O32/O31*1000)</f>
        <v> </v>
      </c>
      <c r="P33" s="101" t="str">
        <f>IF(OR(P31=0,P32=0)," ",P32/P31*1000)</f>
        <v> </v>
      </c>
      <c r="Q33" s="32" t="str">
        <f t="shared" si="15"/>
        <v> </v>
      </c>
      <c r="R33" s="28" t="str">
        <f t="shared" si="15"/>
        <v> </v>
      </c>
      <c r="S33" s="13"/>
    </row>
    <row r="34" spans="1:19" s="8" customFormat="1" ht="16.5" customHeight="1">
      <c r="A34" s="112" t="s">
        <v>53</v>
      </c>
      <c r="B34" s="53" t="s">
        <v>9</v>
      </c>
      <c r="C34" s="53" t="s">
        <v>1</v>
      </c>
      <c r="D34" s="19"/>
      <c r="E34" s="97"/>
      <c r="F34" s="14"/>
      <c r="G34" s="97"/>
      <c r="H34" s="97"/>
      <c r="I34" s="100"/>
      <c r="J34" s="31">
        <f>SUM(D34:I34)</f>
        <v>0</v>
      </c>
      <c r="K34" s="107"/>
      <c r="L34" s="97"/>
      <c r="M34" s="97"/>
      <c r="N34" s="14"/>
      <c r="O34" s="97"/>
      <c r="P34" s="100"/>
      <c r="Q34" s="31">
        <f>SUM(K34:P34)</f>
        <v>0</v>
      </c>
      <c r="R34" s="27">
        <f>J34+Q34</f>
        <v>0</v>
      </c>
      <c r="S34" s="7"/>
    </row>
    <row r="35" spans="1:19" s="8" customFormat="1" ht="16.5" customHeight="1">
      <c r="A35" s="113"/>
      <c r="B35" s="53" t="s">
        <v>10</v>
      </c>
      <c r="C35" s="53" t="s">
        <v>2</v>
      </c>
      <c r="D35" s="19"/>
      <c r="E35" s="97"/>
      <c r="F35" s="14"/>
      <c r="G35" s="97"/>
      <c r="H35" s="97"/>
      <c r="I35" s="100"/>
      <c r="J35" s="31">
        <f>SUM(D35:I35)</f>
        <v>0</v>
      </c>
      <c r="K35" s="108"/>
      <c r="L35" s="106"/>
      <c r="M35" s="106"/>
      <c r="N35" s="14"/>
      <c r="O35" s="106"/>
      <c r="P35" s="102"/>
      <c r="Q35" s="31">
        <f>SUM(K35:P35)</f>
        <v>0</v>
      </c>
      <c r="R35" s="27">
        <f>J35+Q35</f>
        <v>0</v>
      </c>
      <c r="S35" s="7"/>
    </row>
    <row r="36" spans="1:19" s="8" customFormat="1" ht="16.5" customHeight="1" thickBot="1">
      <c r="A36" s="114"/>
      <c r="B36" s="54" t="s">
        <v>18</v>
      </c>
      <c r="C36" s="55" t="s">
        <v>3</v>
      </c>
      <c r="D36" s="20" t="str">
        <f>IF(OR(D34=0,D35=0)," ",(D35/D34)*1000)</f>
        <v> </v>
      </c>
      <c r="E36" s="15" t="str">
        <f>IF(OR(E34=0,E35=0)," ",E35/E34*1000)</f>
        <v> </v>
      </c>
      <c r="F36" s="15" t="str">
        <f>IF(OR(F34=0,F35=0)," ",F35/F34*1000)</f>
        <v> </v>
      </c>
      <c r="G36" s="15" t="str">
        <f>IF(OR(G34=0,G35=0)," ",G35/G34*1000)</f>
        <v> </v>
      </c>
      <c r="H36" s="15" t="str">
        <f>IF(OR(H34=0,H35=0)," ",H35/H34*1000)</f>
        <v> </v>
      </c>
      <c r="I36" s="101" t="str">
        <f>IF(OR(I34=0,I35=0)," ",I35/I34*1000)</f>
        <v> </v>
      </c>
      <c r="J36" s="32" t="str">
        <f aca="true" t="shared" si="16" ref="J36:R36">IF(OR(J34=0,J35=0)," ",(J35/J34)*1000)</f>
        <v> </v>
      </c>
      <c r="K36" s="109" t="str">
        <f>IF(OR(K34=0,K35=0)," ",K35/K34*1000)</f>
        <v> </v>
      </c>
      <c r="L36" s="15" t="str">
        <f>IF(OR(L34=0,L35=0)," ",L35/L34*1000)</f>
        <v> </v>
      </c>
      <c r="M36" s="15" t="str">
        <f>IF(OR(M34=0,M35=0)," ",M35/M34*1000)</f>
        <v> </v>
      </c>
      <c r="N36" s="15" t="str">
        <f t="shared" si="16"/>
        <v> </v>
      </c>
      <c r="O36" s="15" t="str">
        <f>IF(OR(O34=0,O35=0)," ",O35/O34*1000)</f>
        <v> </v>
      </c>
      <c r="P36" s="101" t="str">
        <f>IF(OR(P34=0,P35=0)," ",P35/P34*1000)</f>
        <v> </v>
      </c>
      <c r="Q36" s="32" t="str">
        <f t="shared" si="16"/>
        <v> </v>
      </c>
      <c r="R36" s="28" t="str">
        <f t="shared" si="16"/>
        <v> </v>
      </c>
      <c r="S36" s="13"/>
    </row>
    <row r="37" spans="1:19" s="8" customFormat="1" ht="16.5" customHeight="1">
      <c r="A37" s="112" t="s">
        <v>11</v>
      </c>
      <c r="B37" s="86" t="s">
        <v>9</v>
      </c>
      <c r="C37" s="86" t="s">
        <v>1</v>
      </c>
      <c r="D37" s="19"/>
      <c r="E37" s="97"/>
      <c r="F37" s="14"/>
      <c r="G37" s="97"/>
      <c r="H37" s="97"/>
      <c r="I37" s="100"/>
      <c r="J37" s="31">
        <f>SUM(D37:I37)</f>
        <v>0</v>
      </c>
      <c r="K37" s="107"/>
      <c r="L37" s="97"/>
      <c r="M37" s="97"/>
      <c r="N37" s="14"/>
      <c r="O37" s="97"/>
      <c r="P37" s="100"/>
      <c r="Q37" s="31">
        <f>SUM(K37:P37)</f>
        <v>0</v>
      </c>
      <c r="R37" s="27">
        <f>J37+Q37</f>
        <v>0</v>
      </c>
      <c r="S37" s="7"/>
    </row>
    <row r="38" spans="1:19" s="8" customFormat="1" ht="16.5" customHeight="1">
      <c r="A38" s="113"/>
      <c r="B38" s="53" t="s">
        <v>10</v>
      </c>
      <c r="C38" s="53" t="s">
        <v>2</v>
      </c>
      <c r="D38" s="19"/>
      <c r="E38" s="97"/>
      <c r="F38" s="14"/>
      <c r="G38" s="97"/>
      <c r="H38" s="97"/>
      <c r="I38" s="100"/>
      <c r="J38" s="31">
        <f>SUM(D38:I38)</f>
        <v>0</v>
      </c>
      <c r="K38" s="108"/>
      <c r="L38" s="106"/>
      <c r="M38" s="106"/>
      <c r="N38" s="14"/>
      <c r="O38" s="106"/>
      <c r="P38" s="102"/>
      <c r="Q38" s="31">
        <f>SUM(K38:P38)</f>
        <v>0</v>
      </c>
      <c r="R38" s="27">
        <f>J38+Q38</f>
        <v>0</v>
      </c>
      <c r="S38" s="7"/>
    </row>
    <row r="39" spans="1:19" s="8" customFormat="1" ht="16.5" customHeight="1" thickBot="1">
      <c r="A39" s="114"/>
      <c r="B39" s="54" t="s">
        <v>18</v>
      </c>
      <c r="C39" s="55" t="s">
        <v>3</v>
      </c>
      <c r="D39" s="20" t="str">
        <f>IF(OR(D37=0,D38=0)," ",(D38/D37)*1000)</f>
        <v> </v>
      </c>
      <c r="E39" s="15" t="str">
        <f>IF(OR(E37=0,E38=0)," ",E38/E37*1000)</f>
        <v> </v>
      </c>
      <c r="F39" s="15" t="str">
        <f>IF(OR(F37=0,F38=0)," ",F38/F37*1000)</f>
        <v> </v>
      </c>
      <c r="G39" s="15" t="str">
        <f>IF(OR(G37=0,G38=0)," ",G38/G37*1000)</f>
        <v> </v>
      </c>
      <c r="H39" s="15" t="str">
        <f>IF(OR(H37=0,H38=0)," ",H38/H37*1000)</f>
        <v> </v>
      </c>
      <c r="I39" s="101" t="str">
        <f>IF(OR(I37=0,I38=0)," ",I38/I37*1000)</f>
        <v> </v>
      </c>
      <c r="J39" s="32" t="str">
        <f aca="true" t="shared" si="17" ref="J39:R39">IF(OR(J37=0,J38=0)," ",(J38/J37)*1000)</f>
        <v> </v>
      </c>
      <c r="K39" s="109" t="str">
        <f>IF(OR(K37=0,K38=0)," ",K38/K37*1000)</f>
        <v> </v>
      </c>
      <c r="L39" s="15" t="str">
        <f>IF(OR(L37=0,L38=0)," ",L38/L37*1000)</f>
        <v> </v>
      </c>
      <c r="M39" s="15" t="str">
        <f>IF(OR(M37=0,M38=0)," ",M38/M37*1000)</f>
        <v> </v>
      </c>
      <c r="N39" s="15" t="str">
        <f t="shared" si="17"/>
        <v> </v>
      </c>
      <c r="O39" s="15" t="str">
        <f>IF(OR(O37=0,O38=0)," ",O38/O37*1000)</f>
        <v> </v>
      </c>
      <c r="P39" s="101" t="str">
        <f>IF(OR(P37=0,P38=0)," ",P38/P37*1000)</f>
        <v> </v>
      </c>
      <c r="Q39" s="32" t="str">
        <f t="shared" si="17"/>
        <v> </v>
      </c>
      <c r="R39" s="28" t="str">
        <f t="shared" si="17"/>
        <v> </v>
      </c>
      <c r="S39" s="13"/>
    </row>
    <row r="40" spans="1:19" s="8" customFormat="1" ht="16.5" customHeight="1">
      <c r="A40" s="112" t="s">
        <v>54</v>
      </c>
      <c r="B40" s="86" t="s">
        <v>9</v>
      </c>
      <c r="C40" s="86" t="s">
        <v>1</v>
      </c>
      <c r="D40" s="19"/>
      <c r="E40" s="97"/>
      <c r="F40" s="14"/>
      <c r="G40" s="97"/>
      <c r="H40" s="97"/>
      <c r="I40" s="100"/>
      <c r="J40" s="31">
        <f>SUM(D40:I40)</f>
        <v>0</v>
      </c>
      <c r="K40" s="107"/>
      <c r="L40" s="97"/>
      <c r="M40" s="97"/>
      <c r="N40" s="14"/>
      <c r="O40" s="97"/>
      <c r="P40" s="100"/>
      <c r="Q40" s="31">
        <f>SUM(K40:P40)</f>
        <v>0</v>
      </c>
      <c r="R40" s="27">
        <f>J40+Q40</f>
        <v>0</v>
      </c>
      <c r="S40" s="7"/>
    </row>
    <row r="41" spans="1:19" s="8" customFormat="1" ht="16.5" customHeight="1">
      <c r="A41" s="113"/>
      <c r="B41" s="53" t="s">
        <v>10</v>
      </c>
      <c r="C41" s="53" t="s">
        <v>2</v>
      </c>
      <c r="D41" s="19"/>
      <c r="E41" s="97"/>
      <c r="F41" s="14"/>
      <c r="G41" s="97"/>
      <c r="H41" s="97"/>
      <c r="I41" s="100"/>
      <c r="J41" s="31">
        <f>SUM(D41:I41)</f>
        <v>0</v>
      </c>
      <c r="K41" s="108"/>
      <c r="L41" s="106"/>
      <c r="M41" s="106"/>
      <c r="N41" s="14"/>
      <c r="O41" s="106"/>
      <c r="P41" s="102"/>
      <c r="Q41" s="31">
        <f>SUM(K41:P41)</f>
        <v>0</v>
      </c>
      <c r="R41" s="27">
        <f>J41+Q41</f>
        <v>0</v>
      </c>
      <c r="S41" s="7"/>
    </row>
    <row r="42" spans="1:19" s="8" customFormat="1" ht="16.5" customHeight="1" thickBot="1">
      <c r="A42" s="114"/>
      <c r="B42" s="54" t="s">
        <v>18</v>
      </c>
      <c r="C42" s="55" t="s">
        <v>3</v>
      </c>
      <c r="D42" s="20" t="str">
        <f>IF(OR(D40=0,D41=0)," ",(D41/D40)*1000)</f>
        <v> </v>
      </c>
      <c r="E42" s="15" t="str">
        <f>IF(OR(E40=0,E41=0)," ",E41/E40*1000)</f>
        <v> </v>
      </c>
      <c r="F42" s="15" t="str">
        <f>IF(OR(F40=0,F41=0)," ",F41/F40*1000)</f>
        <v> </v>
      </c>
      <c r="G42" s="15" t="str">
        <f>IF(OR(G40=0,G41=0)," ",G41/G40*1000)</f>
        <v> </v>
      </c>
      <c r="H42" s="15" t="str">
        <f>IF(OR(H40=0,H41=0)," ",H41/H40*1000)</f>
        <v> </v>
      </c>
      <c r="I42" s="101" t="str">
        <f>IF(OR(I40=0,I41=0)," ",I41/I40*1000)</f>
        <v> </v>
      </c>
      <c r="J42" s="32" t="str">
        <f aca="true" t="shared" si="18" ref="J42:R42">IF(OR(J40=0,J41=0)," ",(J41/J40)*1000)</f>
        <v> </v>
      </c>
      <c r="K42" s="109" t="str">
        <f>IF(OR(K40=0,K41=0)," ",K41/K40*1000)</f>
        <v> </v>
      </c>
      <c r="L42" s="15" t="str">
        <f>IF(OR(L40=0,L41=0)," ",L41/L40*1000)</f>
        <v> </v>
      </c>
      <c r="M42" s="15" t="str">
        <f>IF(OR(M40=0,M41=0)," ",M41/M40*1000)</f>
        <v> </v>
      </c>
      <c r="N42" s="15" t="str">
        <f t="shared" si="18"/>
        <v> </v>
      </c>
      <c r="O42" s="15" t="str">
        <f>IF(OR(O40=0,O41=0)," ",O41/O40*1000)</f>
        <v> </v>
      </c>
      <c r="P42" s="101" t="str">
        <f>IF(OR(P40=0,P41=0)," ",P41/P40*1000)</f>
        <v> </v>
      </c>
      <c r="Q42" s="32" t="str">
        <f t="shared" si="18"/>
        <v> </v>
      </c>
      <c r="R42" s="28" t="str">
        <f t="shared" si="18"/>
        <v> </v>
      </c>
      <c r="S42" s="10"/>
    </row>
    <row r="43" spans="1:19" s="8" customFormat="1" ht="16.5" customHeight="1">
      <c r="A43" s="113" t="s">
        <v>12</v>
      </c>
      <c r="B43" s="53" t="s">
        <v>9</v>
      </c>
      <c r="C43" s="53" t="s">
        <v>1</v>
      </c>
      <c r="D43" s="22"/>
      <c r="E43" s="97"/>
      <c r="F43" s="17"/>
      <c r="G43" s="97">
        <v>12000</v>
      </c>
      <c r="H43" s="97">
        <v>12000</v>
      </c>
      <c r="I43" s="100">
        <v>7500</v>
      </c>
      <c r="J43" s="34">
        <f>SUM(D43:I43)</f>
        <v>31500</v>
      </c>
      <c r="K43" s="107"/>
      <c r="L43" s="97"/>
      <c r="M43" s="97"/>
      <c r="N43" s="17"/>
      <c r="O43" s="97"/>
      <c r="P43" s="100"/>
      <c r="Q43" s="34">
        <f>SUM(K43:P43)</f>
        <v>0</v>
      </c>
      <c r="R43" s="30">
        <f>J43+Q43</f>
        <v>31500</v>
      </c>
      <c r="S43" s="7"/>
    </row>
    <row r="44" spans="1:18" ht="16.5" customHeight="1">
      <c r="A44" s="113"/>
      <c r="B44" s="53" t="s">
        <v>10</v>
      </c>
      <c r="C44" s="53" t="s">
        <v>2</v>
      </c>
      <c r="D44" s="21"/>
      <c r="E44" s="97"/>
      <c r="F44" s="16"/>
      <c r="G44" s="97">
        <v>674631</v>
      </c>
      <c r="H44" s="97">
        <v>663854</v>
      </c>
      <c r="I44" s="100">
        <v>496638</v>
      </c>
      <c r="J44" s="33">
        <f>SUM(D44:I44)</f>
        <v>1835123</v>
      </c>
      <c r="K44" s="108"/>
      <c r="L44" s="106"/>
      <c r="M44" s="106"/>
      <c r="N44" s="16"/>
      <c r="O44" s="106"/>
      <c r="P44" s="102"/>
      <c r="Q44" s="33">
        <f>SUM(K44:P44)</f>
        <v>0</v>
      </c>
      <c r="R44" s="29">
        <f>J44+Q44</f>
        <v>1835123</v>
      </c>
    </row>
    <row r="45" spans="1:18" ht="16.5" customHeight="1" thickBot="1">
      <c r="A45" s="114"/>
      <c r="B45" s="54" t="s">
        <v>18</v>
      </c>
      <c r="C45" s="55" t="s">
        <v>3</v>
      </c>
      <c r="D45" s="20" t="str">
        <f>IF(OR(D43=0,D44=0)," ",(D44/D43)*1000)</f>
        <v> </v>
      </c>
      <c r="E45" s="15" t="str">
        <f>IF(OR(E43=0,E44=0)," ",E44/E43*1000)</f>
        <v> </v>
      </c>
      <c r="F45" s="15" t="str">
        <f>IF(OR(F43=0,F44=0)," ",F44/F43*1000)</f>
        <v> </v>
      </c>
      <c r="G45" s="15">
        <f>IF(OR(G43=0,G44=0)," ",G44/G43*1000)</f>
        <v>56219.25</v>
      </c>
      <c r="H45" s="15">
        <f>IF(OR(H43=0,H44=0)," ",H44/H43*1000)</f>
        <v>55321.16666666667</v>
      </c>
      <c r="I45" s="101">
        <f>IF(OR(I43=0,I44=0)," ",I44/I43*1000)</f>
        <v>66218.40000000001</v>
      </c>
      <c r="J45" s="32">
        <f aca="true" t="shared" si="19" ref="J45:R45">IF(OR(J43=0,J44=0)," ",(J44/J43)*1000)</f>
        <v>58257.87301587302</v>
      </c>
      <c r="K45" s="109" t="str">
        <f>IF(OR(K43=0,K44=0)," ",K44/K43*1000)</f>
        <v> </v>
      </c>
      <c r="L45" s="15" t="str">
        <f>IF(OR(L43=0,L44=0)," ",L44/L43*1000)</f>
        <v> </v>
      </c>
      <c r="M45" s="15" t="str">
        <f>IF(OR(M43=0,M44=0)," ",M44/M43*1000)</f>
        <v> </v>
      </c>
      <c r="N45" s="15" t="str">
        <f t="shared" si="19"/>
        <v> </v>
      </c>
      <c r="O45" s="15" t="str">
        <f>IF(OR(O43=0,O44=0)," ",O44/O43*1000)</f>
        <v> </v>
      </c>
      <c r="P45" s="101" t="str">
        <f>IF(OR(P43=0,P44=0)," ",P44/P43*1000)</f>
        <v> </v>
      </c>
      <c r="Q45" s="32" t="str">
        <f t="shared" si="19"/>
        <v> </v>
      </c>
      <c r="R45" s="28">
        <f t="shared" si="19"/>
        <v>58257.87301587302</v>
      </c>
    </row>
    <row r="46" spans="1:18" ht="16.5" customHeight="1">
      <c r="A46" s="115" t="s">
        <v>4</v>
      </c>
      <c r="B46" s="53" t="s">
        <v>9</v>
      </c>
      <c r="C46" s="53" t="s">
        <v>1</v>
      </c>
      <c r="D46" s="22">
        <f aca="true" t="shared" si="20" ref="D46:I47">D4+D7+D10+D13+D16+D19+D22+D25+D28+D31+D34+D37+D40+D43</f>
        <v>68036</v>
      </c>
      <c r="E46" s="17">
        <f t="shared" si="20"/>
        <v>27847</v>
      </c>
      <c r="F46" s="17">
        <f t="shared" si="20"/>
        <v>69662</v>
      </c>
      <c r="G46" s="17">
        <f t="shared" si="20"/>
        <v>90865</v>
      </c>
      <c r="H46" s="17">
        <f t="shared" si="20"/>
        <v>52720</v>
      </c>
      <c r="I46" s="26">
        <f t="shared" si="20"/>
        <v>52934</v>
      </c>
      <c r="J46" s="34">
        <f>SUM(D46:I46)</f>
        <v>362064</v>
      </c>
      <c r="K46" s="100">
        <f>K4+K7+K10+K13+K16+K19+K22+K25+K28+K31+K34+K37+K40+K43</f>
        <v>30237</v>
      </c>
      <c r="L46" s="17">
        <f aca="true" t="shared" si="21" ref="L46:P47">L4+L7+L10+L13+L16+L19+L22+L25+L28+L31+L34+L37+L40+L43</f>
        <v>33882</v>
      </c>
      <c r="M46" s="17">
        <f t="shared" si="21"/>
        <v>6614</v>
      </c>
      <c r="N46" s="17">
        <f t="shared" si="21"/>
        <v>0</v>
      </c>
      <c r="O46" s="17">
        <f t="shared" si="21"/>
        <v>27392</v>
      </c>
      <c r="P46" s="26">
        <f t="shared" si="21"/>
        <v>74815</v>
      </c>
      <c r="Q46" s="34">
        <f>SUM(K46:P46)</f>
        <v>172940</v>
      </c>
      <c r="R46" s="30">
        <f>J46+Q46</f>
        <v>535004</v>
      </c>
    </row>
    <row r="47" spans="1:18" ht="16.5" customHeight="1">
      <c r="A47" s="116"/>
      <c r="B47" s="53" t="s">
        <v>10</v>
      </c>
      <c r="C47" s="53" t="s">
        <v>2</v>
      </c>
      <c r="D47" s="21">
        <f t="shared" si="20"/>
        <v>6224283</v>
      </c>
      <c r="E47" s="16">
        <f t="shared" si="20"/>
        <v>2307406</v>
      </c>
      <c r="F47" s="16">
        <f t="shared" si="20"/>
        <v>5411282</v>
      </c>
      <c r="G47" s="16">
        <f t="shared" si="20"/>
        <v>5604295</v>
      </c>
      <c r="H47" s="16">
        <f t="shared" si="20"/>
        <v>3473243</v>
      </c>
      <c r="I47" s="25">
        <f t="shared" si="20"/>
        <v>3809492</v>
      </c>
      <c r="J47" s="33">
        <f>SUM(D47:I47)</f>
        <v>26830001</v>
      </c>
      <c r="K47" s="102">
        <f>K5+K8+K11+K14+K17+K20+K23+K26+K29+K32+K35+K38+K41+K44</f>
        <v>2274397</v>
      </c>
      <c r="L47" s="16">
        <f t="shared" si="21"/>
        <v>2649290</v>
      </c>
      <c r="M47" s="16">
        <f t="shared" si="21"/>
        <v>500810</v>
      </c>
      <c r="N47" s="16">
        <f t="shared" si="21"/>
        <v>0</v>
      </c>
      <c r="O47" s="16">
        <f t="shared" si="21"/>
        <v>2530556</v>
      </c>
      <c r="P47" s="25">
        <f t="shared" si="21"/>
        <v>6893014</v>
      </c>
      <c r="Q47" s="33">
        <f>SUM(K47:P47)</f>
        <v>14848067</v>
      </c>
      <c r="R47" s="29">
        <f>J47+Q47</f>
        <v>41678068</v>
      </c>
    </row>
    <row r="48" spans="1:18" ht="16.5" customHeight="1" thickBot="1">
      <c r="A48" s="117"/>
      <c r="B48" s="54" t="s">
        <v>18</v>
      </c>
      <c r="C48" s="55" t="s">
        <v>3</v>
      </c>
      <c r="D48" s="20">
        <f>IF(OR(D46=0,D47=0)," ",(D47/D46)*1000)</f>
        <v>91485.14021988359</v>
      </c>
      <c r="E48" s="15">
        <f aca="true" t="shared" si="22" ref="E48:R48">IF(OR(E46=0,E47=0)," ",(E47/E46)*1000)</f>
        <v>82860.1285596294</v>
      </c>
      <c r="F48" s="15">
        <f t="shared" si="22"/>
        <v>77679.1076914243</v>
      </c>
      <c r="G48" s="15">
        <f t="shared" si="22"/>
        <v>61677.15842183459</v>
      </c>
      <c r="H48" s="15">
        <f t="shared" si="22"/>
        <v>65880.93702579665</v>
      </c>
      <c r="I48" s="24">
        <f t="shared" si="22"/>
        <v>71966.82661427438</v>
      </c>
      <c r="J48" s="32">
        <f t="shared" si="22"/>
        <v>74102.92379247867</v>
      </c>
      <c r="K48" s="101">
        <f>IF(OR(K46=0,K47=0)," ",(K47/K46)*1000)</f>
        <v>75219.00320799022</v>
      </c>
      <c r="L48" s="15">
        <f t="shared" si="22"/>
        <v>78191.66519095686</v>
      </c>
      <c r="M48" s="15">
        <f t="shared" si="22"/>
        <v>75719.68551557303</v>
      </c>
      <c r="N48" s="15" t="str">
        <f t="shared" si="22"/>
        <v> </v>
      </c>
      <c r="O48" s="15">
        <f t="shared" si="22"/>
        <v>92383.03154205608</v>
      </c>
      <c r="P48" s="24">
        <f>IF(OR(P46=0,P47=0)," ",(P47/P46)*1000)</f>
        <v>92134.1174898082</v>
      </c>
      <c r="Q48" s="32">
        <f t="shared" si="22"/>
        <v>85856.75378744074</v>
      </c>
      <c r="R48" s="28">
        <f t="shared" si="22"/>
        <v>77902.34839365687</v>
      </c>
    </row>
    <row r="49" spans="1:18" ht="15.75" thickBot="1">
      <c r="A49" s="119" t="s">
        <v>13</v>
      </c>
      <c r="B49" s="120"/>
      <c r="C49" s="121"/>
      <c r="D49" s="37">
        <f>'総合計'!D49</f>
        <v>82.38</v>
      </c>
      <c r="E49" s="38">
        <f>'総合計'!E49</f>
        <v>80.42</v>
      </c>
      <c r="F49" s="38">
        <f>'総合計'!F49</f>
        <v>79.27</v>
      </c>
      <c r="G49" s="38">
        <f>'総合計'!G49</f>
        <v>79.52</v>
      </c>
      <c r="H49" s="38">
        <f>'総合計'!H49</f>
        <v>78.49</v>
      </c>
      <c r="I49" s="39">
        <f>'総合計'!I49</f>
        <v>78.53</v>
      </c>
      <c r="J49" s="40">
        <f>'総合計'!J49</f>
        <v>79.76</v>
      </c>
      <c r="K49" s="105">
        <f>'総合計'!K49</f>
        <v>78.3</v>
      </c>
      <c r="L49" s="38">
        <f>'総合計'!L49</f>
        <v>79.84</v>
      </c>
      <c r="M49" s="38">
        <f>'総合計'!M49</f>
        <v>82.31</v>
      </c>
      <c r="N49" s="38">
        <f>'総合計'!N49</f>
        <v>87.08</v>
      </c>
      <c r="O49" s="38">
        <f>'総合計'!O49</f>
        <v>91.48</v>
      </c>
      <c r="P49" s="39">
        <f>'総合計'!P49</f>
        <v>94.08</v>
      </c>
      <c r="Q49" s="40">
        <f>'総合計'!Q49</f>
        <v>86.07</v>
      </c>
      <c r="R49" s="42">
        <f>'総合計'!R49</f>
        <v>82.88</v>
      </c>
    </row>
    <row r="50" spans="1:11" ht="16.5">
      <c r="A50" s="96" t="str">
        <f>'総合計'!A59</f>
        <v>※全て確定値。</v>
      </c>
      <c r="B50" s="3"/>
      <c r="C50" s="3"/>
      <c r="K50" s="102"/>
    </row>
    <row r="51" spans="1:11" ht="12.75">
      <c r="A51" s="3"/>
      <c r="B51" s="3"/>
      <c r="C51" s="3"/>
      <c r="K51" s="104" t="str">
        <f>IF(OR(K49=0,K50=0)," ",K50/K49*1000)</f>
        <v> </v>
      </c>
    </row>
    <row r="52" spans="1:11" ht="12.75">
      <c r="A52" s="3"/>
      <c r="B52" s="3"/>
      <c r="C52" s="3"/>
      <c r="K52" s="100"/>
    </row>
    <row r="53" ht="12.75">
      <c r="K53" s="102"/>
    </row>
    <row r="54" ht="12.75">
      <c r="K54" s="104" t="str">
        <f>IF(OR(K52=0,K53=0)," ",K53/K52*1000)</f>
        <v> </v>
      </c>
    </row>
    <row r="59" ht="17.25" customHeight="1"/>
  </sheetData>
  <sheetProtection/>
  <mergeCells count="17"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  <mergeCell ref="A46:A48"/>
    <mergeCell ref="A49:C49"/>
    <mergeCell ref="A13:A15"/>
    <mergeCell ref="A16:A18"/>
    <mergeCell ref="A19:A21"/>
    <mergeCell ref="A22:A24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2" r:id="rId2"/>
  <headerFooter alignWithMargins="0">
    <oddFooter>&amp;C&amp;"Century Gothic,標準"&amp;20-9-</oddFooter>
  </headerFooter>
  <colBreaks count="1" manualBreakCount="1">
    <brk id="18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2012-08-01T01:31:51Z</cp:lastPrinted>
  <dcterms:created xsi:type="dcterms:W3CDTF">1998-08-05T13:54:29Z</dcterms:created>
  <dcterms:modified xsi:type="dcterms:W3CDTF">2014-03-14T08:59:46Z</dcterms:modified>
  <cp:category/>
  <cp:version/>
  <cp:contentType/>
  <cp:contentStatus/>
</cp:coreProperties>
</file>