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30" windowWidth="6825" windowHeight="786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<sst xmlns="http://schemas.openxmlformats.org/spreadsheetml/2006/main" count="1502" uniqueCount="56">
  <si>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</si>
  <si>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</si>
  <si>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</si>
  <si>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</si>
  <si>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</si>
  <si>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</si>
  <si>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</si>
  <si>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</si>
  <si>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</si>
  <si>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</si>
  <si>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</si>
  <si>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</si>
  <si>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</si>
  <si>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</si>
  <si>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</si>
  <si>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</si>
  <si>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</si>
  <si>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</si>
  <si>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</si>
  <si>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</si>
  <si>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</si>
  <si>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</si>
  <si>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</si>
  <si>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</si>
  <si>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</si>
  <si>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</si>
  <si>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</si>
  <si>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</si>
  <si>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</si>
  <si>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</si>
  <si>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</si>
  <si>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</si>
  <si>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</si>
  <si>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</si>
  <si>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</si>
  <si>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</si>
  <si>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</si>
  <si>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</si>
  <si>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</si>
  <si>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</si>
  <si>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</si>
  <si>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</si>
  <si>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</si>
  <si>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</si>
  <si>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</si>
  <si>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</si>
  <si>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</si>
  <si>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</si>
  <si>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</si>
  <si>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</si>
  <si>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</si>
  <si>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</si>
  <si>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</si>
  <si>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</si>
  <si>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</si>
  <si>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※4～6月は確報値、7月は速報値。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</si>
</sst>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2019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v>43706</v>
      </c>
      <c r="R2" s="169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59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20500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20500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20500</v>
      </c>
    </row>
    <row r="5" spans="1:18" ht="13.5" customHeight="1">
      <c r="A5" s="160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984889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984889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984889</v>
      </c>
    </row>
    <row r="6" spans="1:18" ht="13.5" customHeight="1" thickBot="1">
      <c r="A6" s="161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>
        <f t="shared" si="0"/>
        <v>48043.365853658535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>
        <f t="shared" si="0"/>
        <v>48043.365853658535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>
        <f t="shared" si="0"/>
        <v>48043.365853658535</v>
      </c>
    </row>
    <row r="7" spans="1:18" ht="13.5" customHeight="1">
      <c r="A7" s="159" t="s">
        <v>19</v>
      </c>
      <c r="B7" s="112" t="s">
        <v>9</v>
      </c>
      <c r="C7" s="112" t="s">
        <v>1</v>
      </c>
      <c r="D7" s="115">
        <f>'P合計'!D7+'B合計'!D7+'液化石油ガス'!D7</f>
        <v>82007</v>
      </c>
      <c r="E7" s="116">
        <f>'P合計'!E7+'B合計'!E7+'液化石油ガス'!E7</f>
        <v>93402</v>
      </c>
      <c r="F7" s="116">
        <f>'P合計'!F7+'B合計'!F7+'液化石油ガス'!F7</f>
        <v>37705</v>
      </c>
      <c r="G7" s="116">
        <f>'P合計'!G7+'B合計'!G7+'液化石油ガス'!G7</f>
        <v>28761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241875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0</v>
      </c>
      <c r="R7" s="120">
        <f>'P合計'!R7+'B合計'!R7+'液化石油ガス'!R7</f>
        <v>241875</v>
      </c>
    </row>
    <row r="8" spans="1:18" ht="13.5" customHeight="1">
      <c r="A8" s="160"/>
      <c r="B8" s="112" t="s">
        <v>10</v>
      </c>
      <c r="C8" s="112" t="s">
        <v>2</v>
      </c>
      <c r="D8" s="121">
        <f>'P合計'!D8+'B合計'!D8+'液化石油ガス'!D8</f>
        <v>5032037</v>
      </c>
      <c r="E8" s="116">
        <f>'P合計'!E8+'B合計'!E8+'液化石油ガス'!E8</f>
        <v>5924228</v>
      </c>
      <c r="F8" s="116">
        <f>'P合計'!F8+'B合計'!F8+'液化石油ガス'!F8</f>
        <v>2011457</v>
      </c>
      <c r="G8" s="116">
        <f>'P合計'!G8+'B合計'!G8+'液化石油ガス'!G8</f>
        <v>1336626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14304348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0</v>
      </c>
      <c r="R8" s="120">
        <f>'P合計'!R8+'B合計'!R8+'液化石油ガス'!R8</f>
        <v>14304348</v>
      </c>
    </row>
    <row r="9" spans="1:18" ht="13.5" customHeight="1" thickBot="1">
      <c r="A9" s="161"/>
      <c r="B9" s="113" t="s">
        <v>18</v>
      </c>
      <c r="C9" s="113" t="s">
        <v>3</v>
      </c>
      <c r="D9" s="122">
        <f>IF(OR(D7=0,D8=0)," ",(D8/D7)*1000)</f>
        <v>61361.06673820527</v>
      </c>
      <c r="E9" s="123">
        <f aca="true" t="shared" si="1" ref="E9:R9">IF(OR(E7=0,E8=0)," ",(E8/E7)*1000)</f>
        <v>63427.207126185735</v>
      </c>
      <c r="F9" s="123">
        <f t="shared" si="1"/>
        <v>53347.221853865536</v>
      </c>
      <c r="G9" s="123">
        <f t="shared" si="1"/>
        <v>46473.55794304788</v>
      </c>
      <c r="H9" s="123" t="str">
        <f t="shared" si="1"/>
        <v> </v>
      </c>
      <c r="I9" s="124" t="str">
        <f t="shared" si="1"/>
        <v> </v>
      </c>
      <c r="J9" s="125">
        <f t="shared" si="1"/>
        <v>59139.423255813956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 t="str">
        <f t="shared" si="1"/>
        <v> </v>
      </c>
      <c r="P9" s="124" t="str">
        <f t="shared" si="1"/>
        <v> </v>
      </c>
      <c r="Q9" s="125" t="str">
        <f t="shared" si="1"/>
        <v> </v>
      </c>
      <c r="R9" s="127">
        <f t="shared" si="1"/>
        <v>59139.423255813956</v>
      </c>
    </row>
    <row r="10" spans="1:18" ht="13.5" customHeight="1">
      <c r="A10" s="159" t="s">
        <v>39</v>
      </c>
      <c r="B10" s="112" t="s">
        <v>9</v>
      </c>
      <c r="C10" s="112" t="s">
        <v>1</v>
      </c>
      <c r="D10" s="115">
        <f>'P合計'!D10+'B合計'!D10+'液化石油ガス'!D10</f>
        <v>0</v>
      </c>
      <c r="E10" s="116">
        <f>'P合計'!E10+'B合計'!E10+'液化石油ガス'!E10</f>
        <v>45025</v>
      </c>
      <c r="F10" s="116">
        <f>'P合計'!F10+'B合計'!F10+'液化石油ガス'!F10</f>
        <v>83377</v>
      </c>
      <c r="G10" s="116">
        <f>'P合計'!G10+'B合計'!G10+'液化石油ガス'!G10</f>
        <v>16306</v>
      </c>
      <c r="H10" s="116">
        <f>'P合計'!H10+'B合計'!H10+'液化石油ガス'!H10</f>
        <v>0</v>
      </c>
      <c r="I10" s="117">
        <f>'P合計'!I10+'B合計'!I10+'液化石油ガス'!I10</f>
        <v>0</v>
      </c>
      <c r="J10" s="118">
        <f>SUM(D10:I10)</f>
        <v>144708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0</v>
      </c>
      <c r="R10" s="120">
        <f>'P合計'!R10+'B合計'!R10+'液化石油ガス'!R10</f>
        <v>144708</v>
      </c>
    </row>
    <row r="11" spans="1:18" ht="13.5" customHeight="1">
      <c r="A11" s="160"/>
      <c r="B11" s="112" t="s">
        <v>10</v>
      </c>
      <c r="C11" s="112" t="s">
        <v>2</v>
      </c>
      <c r="D11" s="121">
        <f>'P合計'!D11+'B合計'!D11+'液化石油ガス'!D11</f>
        <v>0</v>
      </c>
      <c r="E11" s="116">
        <f>'P合計'!E11+'B合計'!E11+'液化石油ガス'!E11</f>
        <v>2723630</v>
      </c>
      <c r="F11" s="116">
        <f>'P合計'!F11+'B合計'!F11+'液化石油ガス'!F11</f>
        <v>5005953</v>
      </c>
      <c r="G11" s="116">
        <f>'P合計'!G11+'B合計'!G11+'液化石油ガス'!G11</f>
        <v>753025</v>
      </c>
      <c r="H11" s="116">
        <f>'P合計'!H11+'B合計'!H11+'液化石油ガス'!H11</f>
        <v>0</v>
      </c>
      <c r="I11" s="117">
        <f>'P合計'!I11+'B合計'!I11+'液化石油ガス'!I11</f>
        <v>0</v>
      </c>
      <c r="J11" s="118">
        <f>SUM(D11:I11)</f>
        <v>8482608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0</v>
      </c>
      <c r="R11" s="120">
        <f>'P合計'!R11+'B合計'!R11+'液化石油ガス'!R11</f>
        <v>8482608</v>
      </c>
    </row>
    <row r="12" spans="1:18" ht="13.5" customHeight="1" thickBot="1">
      <c r="A12" s="161"/>
      <c r="B12" s="113" t="s">
        <v>18</v>
      </c>
      <c r="C12" s="113" t="s">
        <v>3</v>
      </c>
      <c r="D12" s="122" t="str">
        <f>IF(OR(D10=0,D11=0)," ",(D11/D10)*1000)</f>
        <v> </v>
      </c>
      <c r="E12" s="123">
        <f aca="true" t="shared" si="2" ref="E12:R12">IF(OR(E10=0,E11=0)," ",(E11/E10)*1000)</f>
        <v>60491.50471960022</v>
      </c>
      <c r="F12" s="123">
        <f t="shared" si="2"/>
        <v>60039.97505307219</v>
      </c>
      <c r="G12" s="123">
        <f t="shared" si="2"/>
        <v>46180.85367349442</v>
      </c>
      <c r="H12" s="123" t="str">
        <f t="shared" si="2"/>
        <v> </v>
      </c>
      <c r="I12" s="124" t="str">
        <f t="shared" si="2"/>
        <v> </v>
      </c>
      <c r="J12" s="125">
        <f t="shared" si="2"/>
        <v>58618.79094452276</v>
      </c>
      <c r="K12" s="126" t="str">
        <f t="shared" si="2"/>
        <v> </v>
      </c>
      <c r="L12" s="123" t="str">
        <f t="shared" si="2"/>
        <v> </v>
      </c>
      <c r="M12" s="123" t="str">
        <f t="shared" si="2"/>
        <v> 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 t="str">
        <f t="shared" si="2"/>
        <v> </v>
      </c>
      <c r="R12" s="127">
        <f t="shared" si="2"/>
        <v>58618.79094452276</v>
      </c>
    </row>
    <row r="13" spans="1:18" ht="13.5" customHeight="1">
      <c r="A13" s="159" t="s">
        <v>22</v>
      </c>
      <c r="B13" s="112" t="s">
        <v>9</v>
      </c>
      <c r="C13" s="112" t="s">
        <v>1</v>
      </c>
      <c r="D13" s="115">
        <f>'P合計'!D13+'B合計'!D13+'液化石油ガス'!D13</f>
        <v>53194</v>
      </c>
      <c r="E13" s="116">
        <f>'P合計'!E13+'B合計'!E13+'液化石油ガス'!E13</f>
        <v>117010</v>
      </c>
      <c r="F13" s="116">
        <f>'P合計'!F13+'B合計'!F13+'液化石油ガス'!F13</f>
        <v>45247</v>
      </c>
      <c r="G13" s="116">
        <f>'P合計'!G13+'B合計'!G13+'液化石油ガス'!G13</f>
        <v>84954</v>
      </c>
      <c r="H13" s="116">
        <f>'P合計'!H13+'B合計'!H13+'液化石油ガス'!H13</f>
        <v>0</v>
      </c>
      <c r="I13" s="117">
        <f>'P合計'!I13+'B合計'!I13+'液化石油ガス'!I13</f>
        <v>0</v>
      </c>
      <c r="J13" s="118">
        <f>SUM(D13:I13)</f>
        <v>300405</v>
      </c>
      <c r="K13" s="119">
        <f>'P合計'!K13+'B合計'!K13+'液化石油ガス'!K13</f>
        <v>0</v>
      </c>
      <c r="L13" s="116">
        <f>'P合計'!L13+'B合計'!L13+'液化石油ガス'!L13</f>
        <v>0</v>
      </c>
      <c r="M13" s="116">
        <f>'P合計'!M13+'B合計'!M13+'液化石油ガス'!M13</f>
        <v>0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0</v>
      </c>
      <c r="R13" s="120">
        <f>'P合計'!R13+'B合計'!R13+'液化石油ガス'!R13</f>
        <v>300405</v>
      </c>
    </row>
    <row r="14" spans="1:18" ht="13.5" customHeight="1">
      <c r="A14" s="160"/>
      <c r="B14" s="112" t="s">
        <v>10</v>
      </c>
      <c r="C14" s="112" t="s">
        <v>2</v>
      </c>
      <c r="D14" s="121">
        <f>'P合計'!D14+'B合計'!D14+'液化石油ガス'!D14</f>
        <v>3135751</v>
      </c>
      <c r="E14" s="116">
        <f>'P合計'!E14+'B合計'!E14+'液化石油ガス'!E14</f>
        <v>6813947</v>
      </c>
      <c r="F14" s="116">
        <f>'P合計'!F14+'B合計'!F14+'液化石油ガス'!F14</f>
        <v>2276913</v>
      </c>
      <c r="G14" s="116">
        <f>'P合計'!G14+'B合計'!G14+'液化石油ガス'!G14</f>
        <v>4465480</v>
      </c>
      <c r="H14" s="116">
        <f>'P合計'!H14+'B合計'!H14+'液化石油ガス'!H14</f>
        <v>0</v>
      </c>
      <c r="I14" s="117">
        <f>'P合計'!I14+'B合計'!I14+'液化石油ガス'!I14</f>
        <v>0</v>
      </c>
      <c r="J14" s="118">
        <f>SUM(D14:I14)</f>
        <v>16692091</v>
      </c>
      <c r="K14" s="119">
        <f>'P合計'!K14+'B合計'!K14+'液化石油ガス'!K14</f>
        <v>0</v>
      </c>
      <c r="L14" s="116">
        <f>'P合計'!L14+'B合計'!L14+'液化石油ガス'!L14</f>
        <v>0</v>
      </c>
      <c r="M14" s="116">
        <f>'P合計'!M14+'B合計'!M14+'液化石油ガス'!M14</f>
        <v>0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0</v>
      </c>
      <c r="R14" s="120">
        <f>'P合計'!R14+'B合計'!R14+'液化石油ガス'!R14</f>
        <v>16692091</v>
      </c>
    </row>
    <row r="15" spans="1:18" ht="13.5" customHeight="1" thickBot="1">
      <c r="A15" s="161"/>
      <c r="B15" s="113" t="s">
        <v>18</v>
      </c>
      <c r="C15" s="113" t="s">
        <v>3</v>
      </c>
      <c r="D15" s="122">
        <f>IF(OR(D13=0,D14=0)," ",(D14/D13)*1000)</f>
        <v>58949.33639132233</v>
      </c>
      <c r="E15" s="123">
        <f aca="true" t="shared" si="3" ref="E15:R15">IF(OR(E13=0,E14=0)," ",(E14/E13)*1000)</f>
        <v>58233.885992650205</v>
      </c>
      <c r="F15" s="123">
        <f t="shared" si="3"/>
        <v>50321.85559263598</v>
      </c>
      <c r="G15" s="123">
        <f t="shared" si="3"/>
        <v>52563.504955623044</v>
      </c>
      <c r="H15" s="123" t="str">
        <f t="shared" si="3"/>
        <v> </v>
      </c>
      <c r="I15" s="124" t="str">
        <f t="shared" si="3"/>
        <v> </v>
      </c>
      <c r="J15" s="125">
        <f t="shared" si="3"/>
        <v>55565.29019157471</v>
      </c>
      <c r="K15" s="126" t="str">
        <f t="shared" si="3"/>
        <v> </v>
      </c>
      <c r="L15" s="123" t="str">
        <f t="shared" si="3"/>
        <v> </v>
      </c>
      <c r="M15" s="123" t="str">
        <f t="shared" si="3"/>
        <v> 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 t="str">
        <f t="shared" si="3"/>
        <v> </v>
      </c>
      <c r="R15" s="127">
        <f t="shared" si="3"/>
        <v>55565.29019157471</v>
      </c>
    </row>
    <row r="16" spans="1:18" ht="13.5" customHeight="1">
      <c r="A16" s="159" t="s">
        <v>20</v>
      </c>
      <c r="B16" s="112" t="s">
        <v>9</v>
      </c>
      <c r="C16" s="112" t="s">
        <v>1</v>
      </c>
      <c r="D16" s="115">
        <f>'P合計'!D16+'B合計'!D16+'液化石油ガス'!D16</f>
        <v>51038</v>
      </c>
      <c r="E16" s="116">
        <f>'P合計'!E16+'B合計'!E16+'液化石油ガス'!E16</f>
        <v>24408</v>
      </c>
      <c r="F16" s="116">
        <f>'P合計'!F16+'B合計'!F16+'液化石油ガス'!F16</f>
        <v>22391</v>
      </c>
      <c r="G16" s="116">
        <f>'P合計'!G16+'B合計'!G16+'液化石油ガス'!G16</f>
        <v>42986</v>
      </c>
      <c r="H16" s="116">
        <f>'P合計'!H16+'B合計'!H16+'液化石油ガス'!H16</f>
        <v>0</v>
      </c>
      <c r="I16" s="117">
        <f>'P合計'!I16+'B合計'!I16+'液化石油ガス'!I16</f>
        <v>0</v>
      </c>
      <c r="J16" s="118">
        <f>SUM(D16:I16)</f>
        <v>140823</v>
      </c>
      <c r="K16" s="119">
        <f>'P合計'!K16+'B合計'!K16+'液化石油ガス'!K16</f>
        <v>0</v>
      </c>
      <c r="L16" s="116">
        <f>'P合計'!L16+'B合計'!L16+'液化石油ガス'!L16</f>
        <v>0</v>
      </c>
      <c r="M16" s="116">
        <f>'P合計'!M16+'B合計'!M16+'液化石油ガス'!M16</f>
        <v>0</v>
      </c>
      <c r="N16" s="116">
        <f>'P合計'!N16+'B合計'!N16+'液化石油ガス'!N16</f>
        <v>0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0</v>
      </c>
      <c r="R16" s="120">
        <f>'P合計'!R16+'B合計'!R16+'液化石油ガス'!R16</f>
        <v>140823</v>
      </c>
    </row>
    <row r="17" spans="1:18" ht="13.5" customHeight="1">
      <c r="A17" s="160"/>
      <c r="B17" s="112" t="s">
        <v>10</v>
      </c>
      <c r="C17" s="112" t="s">
        <v>2</v>
      </c>
      <c r="D17" s="121">
        <f>'P合計'!D17+'B合計'!D17+'液化石油ガス'!D17</f>
        <v>2992713</v>
      </c>
      <c r="E17" s="116">
        <f>'P合計'!E17+'B合計'!E17+'液化石油ガス'!E17</f>
        <v>1289327</v>
      </c>
      <c r="F17" s="116">
        <f>'P合計'!F17+'B合計'!F17+'液化石油ガス'!F17</f>
        <v>1126327</v>
      </c>
      <c r="G17" s="116">
        <f>'P合計'!G17+'B合計'!G17+'液化石油ガス'!G17</f>
        <v>2767760</v>
      </c>
      <c r="H17" s="116">
        <f>'P合計'!H17+'B合計'!H17+'液化石油ガス'!H17</f>
        <v>0</v>
      </c>
      <c r="I17" s="117">
        <f>'P合計'!I17+'B合計'!I17+'液化石油ガス'!I17</f>
        <v>0</v>
      </c>
      <c r="J17" s="118">
        <f>SUM(D17:I17)</f>
        <v>8176127</v>
      </c>
      <c r="K17" s="119">
        <f>'P合計'!K17+'B合計'!K17+'液化石油ガス'!K17</f>
        <v>0</v>
      </c>
      <c r="L17" s="116">
        <f>'P合計'!L17+'B合計'!L17+'液化石油ガス'!L17</f>
        <v>0</v>
      </c>
      <c r="M17" s="116">
        <f>'P合計'!M17+'B合計'!M17+'液化石油ガス'!M17</f>
        <v>0</v>
      </c>
      <c r="N17" s="116">
        <f>'P合計'!N17+'B合計'!N17+'液化石油ガス'!N17</f>
        <v>0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0</v>
      </c>
      <c r="R17" s="120">
        <f>'P合計'!R17+'B合計'!R17+'液化石油ガス'!R17</f>
        <v>8176127</v>
      </c>
    </row>
    <row r="18" spans="1:18" ht="13.5" customHeight="1" thickBot="1">
      <c r="A18" s="161"/>
      <c r="B18" s="113" t="s">
        <v>18</v>
      </c>
      <c r="C18" s="113" t="s">
        <v>3</v>
      </c>
      <c r="D18" s="122">
        <f>IF(OR(D16=0,D17=0)," ",(D17/D16)*1000)</f>
        <v>58636.95677730318</v>
      </c>
      <c r="E18" s="123">
        <f aca="true" t="shared" si="4" ref="E18:R18">IF(OR(E16=0,E17=0)," ",(E17/E16)*1000)</f>
        <v>52823.951163552934</v>
      </c>
      <c r="F18" s="123">
        <f t="shared" si="4"/>
        <v>50302.66624983252</v>
      </c>
      <c r="G18" s="123">
        <f t="shared" si="4"/>
        <v>64387.474991857816</v>
      </c>
      <c r="H18" s="123" t="str">
        <f t="shared" si="4"/>
        <v> </v>
      </c>
      <c r="I18" s="124" t="str">
        <f t="shared" si="4"/>
        <v> </v>
      </c>
      <c r="J18" s="125">
        <f t="shared" si="4"/>
        <v>58059.59963926348</v>
      </c>
      <c r="K18" s="126" t="str">
        <f t="shared" si="4"/>
        <v> </v>
      </c>
      <c r="L18" s="123" t="str">
        <f t="shared" si="4"/>
        <v> </v>
      </c>
      <c r="M18" s="123" t="str">
        <f t="shared" si="4"/>
        <v> </v>
      </c>
      <c r="N18" s="123" t="str">
        <f t="shared" si="4"/>
        <v> </v>
      </c>
      <c r="O18" s="123" t="str">
        <f t="shared" si="4"/>
        <v> </v>
      </c>
      <c r="P18" s="124" t="str">
        <f t="shared" si="4"/>
        <v> </v>
      </c>
      <c r="Q18" s="125" t="str">
        <f t="shared" si="4"/>
        <v> </v>
      </c>
      <c r="R18" s="127">
        <f t="shared" si="4"/>
        <v>58059.59963926348</v>
      </c>
    </row>
    <row r="19" spans="1:18" ht="13.5" customHeight="1">
      <c r="A19" s="159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0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0</v>
      </c>
    </row>
    <row r="20" spans="1:18" ht="13.5" customHeight="1">
      <c r="A20" s="160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0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0</v>
      </c>
    </row>
    <row r="21" spans="1:18" ht="13.5" customHeight="1" thickBot="1">
      <c r="A21" s="161"/>
      <c r="B21" s="113" t="s">
        <v>18</v>
      </c>
      <c r="C21" s="113" t="s">
        <v>3</v>
      </c>
      <c r="D21" s="122" t="str">
        <f>IF(OR(D19=0,D20=0)," ",(D20/D19)*1000)</f>
        <v> 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 t="str">
        <f t="shared" si="5"/>
        <v> 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 t="str">
        <f t="shared" si="5"/>
        <v> </v>
      </c>
    </row>
    <row r="22" spans="1:18" ht="13.5" customHeight="1">
      <c r="A22" s="159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0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1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59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0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1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59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0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1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59" t="s">
        <v>48</v>
      </c>
      <c r="B31" s="112" t="s">
        <v>9</v>
      </c>
      <c r="C31" s="112" t="s">
        <v>1</v>
      </c>
      <c r="D31" s="115">
        <f>'P合計'!D31+'B合計'!D31+'液化石油ガス'!D31</f>
        <v>556374</v>
      </c>
      <c r="E31" s="116">
        <f>'P合計'!E31+'B合計'!E31+'液化石油ガス'!E31</f>
        <v>598615</v>
      </c>
      <c r="F31" s="116">
        <f>'P合計'!F31+'B合計'!F31+'液化石油ガス'!F31</f>
        <v>611678</v>
      </c>
      <c r="G31" s="116">
        <f>'P合計'!G31+'B合計'!G31+'液化石油ガス'!G31</f>
        <v>596737</v>
      </c>
      <c r="H31" s="116">
        <f>'P合計'!H31+'B合計'!H31+'液化石油ガス'!H31</f>
        <v>0</v>
      </c>
      <c r="I31" s="117">
        <f>'P合計'!I31+'B合計'!I31+'液化石油ガス'!I31</f>
        <v>0</v>
      </c>
      <c r="J31" s="118">
        <f>SUM(D31:I31)</f>
        <v>2363404</v>
      </c>
      <c r="K31" s="119">
        <f>'P合計'!K31+'B合計'!K31+'液化石油ガス'!K31</f>
        <v>0</v>
      </c>
      <c r="L31" s="116">
        <f>'P合計'!L31+'B合計'!L31+'液化石油ガス'!L31</f>
        <v>0</v>
      </c>
      <c r="M31" s="116">
        <f>'P合計'!M31+'B合計'!M31+'液化石油ガス'!M31</f>
        <v>0</v>
      </c>
      <c r="N31" s="116">
        <f>'P合計'!N31+'B合計'!N31+'液化石油ガス'!N31</f>
        <v>0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0</v>
      </c>
      <c r="R31" s="120">
        <f>'P合計'!R31+'B合計'!R31+'液化石油ガス'!R31</f>
        <v>2363404</v>
      </c>
    </row>
    <row r="32" spans="1:18" ht="13.5" customHeight="1">
      <c r="A32" s="160"/>
      <c r="B32" s="112" t="s">
        <v>10</v>
      </c>
      <c r="C32" s="112" t="s">
        <v>2</v>
      </c>
      <c r="D32" s="121">
        <f>'P合計'!D32+'B合計'!D32+'液化石油ガス'!D32</f>
        <v>31422461</v>
      </c>
      <c r="E32" s="116">
        <f>'P合計'!E32+'B合計'!E32+'液化石油ガス'!E32</f>
        <v>34977414</v>
      </c>
      <c r="F32" s="116">
        <f>'P合計'!F32+'B合計'!F32+'液化石油ガス'!F32</f>
        <v>31934598</v>
      </c>
      <c r="G32" s="116">
        <f>'P合計'!G32+'B合計'!G32+'液化石油ガス'!G32</f>
        <v>28487883</v>
      </c>
      <c r="H32" s="116">
        <f>'P合計'!H32+'B合計'!H32+'液化石油ガス'!H32</f>
        <v>0</v>
      </c>
      <c r="I32" s="117">
        <f>'P合計'!I32+'B合計'!I32+'液化石油ガス'!I32</f>
        <v>0</v>
      </c>
      <c r="J32" s="118">
        <f>SUM(D32:I32)</f>
        <v>126822356</v>
      </c>
      <c r="K32" s="119">
        <f>'P合計'!K32+'B合計'!K32+'液化石油ガス'!K32</f>
        <v>0</v>
      </c>
      <c r="L32" s="116">
        <f>'P合計'!L32+'B合計'!L32+'液化石油ガス'!L32</f>
        <v>0</v>
      </c>
      <c r="M32" s="116">
        <f>'P合計'!M32+'B合計'!M32+'液化石油ガス'!M32</f>
        <v>0</v>
      </c>
      <c r="N32" s="116">
        <f>'P合計'!N32+'B合計'!N32+'液化石油ガス'!N32</f>
        <v>0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0</v>
      </c>
      <c r="R32" s="120">
        <f>'P合計'!R32+'B合計'!R32+'液化石油ガス'!R32</f>
        <v>126822356</v>
      </c>
    </row>
    <row r="33" spans="1:18" ht="13.5" customHeight="1" thickBot="1">
      <c r="A33" s="161"/>
      <c r="B33" s="113" t="s">
        <v>18</v>
      </c>
      <c r="C33" s="113" t="s">
        <v>3</v>
      </c>
      <c r="D33" s="122">
        <f>IF(OR(D31=0,D32=0)," ",(D32/D31)*1000)</f>
        <v>56477.22754837573</v>
      </c>
      <c r="E33" s="123">
        <f aca="true" t="shared" si="9" ref="E33:R33">IF(OR(E31=0,E32=0)," ",(E32/E31)*1000)</f>
        <v>58430.56722601338</v>
      </c>
      <c r="F33" s="123">
        <f t="shared" si="9"/>
        <v>52208.18469848515</v>
      </c>
      <c r="G33" s="123">
        <f t="shared" si="9"/>
        <v>47739.42792218347</v>
      </c>
      <c r="H33" s="123" t="str">
        <f t="shared" si="9"/>
        <v> </v>
      </c>
      <c r="I33" s="124" t="str">
        <f t="shared" si="9"/>
        <v> </v>
      </c>
      <c r="J33" s="125">
        <f t="shared" si="9"/>
        <v>53660.88743185676</v>
      </c>
      <c r="K33" s="126" t="str">
        <f t="shared" si="9"/>
        <v> </v>
      </c>
      <c r="L33" s="123" t="str">
        <f t="shared" si="9"/>
        <v> </v>
      </c>
      <c r="M33" s="123" t="str">
        <f t="shared" si="9"/>
        <v> </v>
      </c>
      <c r="N33" s="123" t="str">
        <f t="shared" si="9"/>
        <v> </v>
      </c>
      <c r="O33" s="123" t="str">
        <f t="shared" si="9"/>
        <v> </v>
      </c>
      <c r="P33" s="124" t="str">
        <f t="shared" si="9"/>
        <v> </v>
      </c>
      <c r="Q33" s="125" t="str">
        <f t="shared" si="9"/>
        <v> </v>
      </c>
      <c r="R33" s="127">
        <f t="shared" si="9"/>
        <v>53660.88743185676</v>
      </c>
    </row>
    <row r="34" spans="1:18" ht="13.5" customHeight="1">
      <c r="A34" s="159" t="s">
        <v>54</v>
      </c>
      <c r="B34" s="112" t="s">
        <v>9</v>
      </c>
      <c r="C34" s="112" t="s">
        <v>1</v>
      </c>
      <c r="D34" s="115">
        <f>'P合計'!D34+'B合計'!D34+'液化石油ガス'!D34</f>
        <v>0</v>
      </c>
      <c r="E34" s="116">
        <f>'P合計'!E34+'B合計'!E34+'液化石油ガス'!E34</f>
        <v>0</v>
      </c>
      <c r="F34" s="116">
        <f>'P合計'!F34+'B合計'!F34+'液化石油ガス'!F34</f>
        <v>20975</v>
      </c>
      <c r="G34" s="116">
        <f>'P合計'!G34+'B合計'!G34+'液化石油ガス'!G34</f>
        <v>17391</v>
      </c>
      <c r="H34" s="116">
        <f>'P合計'!H34+'B合計'!H34+'液化石油ガス'!H34</f>
        <v>0</v>
      </c>
      <c r="I34" s="117">
        <f>'P合計'!I34+'B合計'!I34+'液化石油ガス'!I34</f>
        <v>0</v>
      </c>
      <c r="J34" s="118">
        <f>SUM(D34:I34)</f>
        <v>38366</v>
      </c>
      <c r="K34" s="119">
        <f>'P合計'!K34+'B合計'!K34+'液化石油ガス'!K34</f>
        <v>0</v>
      </c>
      <c r="L34" s="116">
        <f>'P合計'!L34+'B合計'!L34+'液化石油ガス'!L34</f>
        <v>0</v>
      </c>
      <c r="M34" s="116">
        <f>'P合計'!M34+'B合計'!M34+'液化石油ガス'!M34</f>
        <v>0</v>
      </c>
      <c r="N34" s="116">
        <f>'P合計'!N34+'B合計'!N34+'液化石油ガス'!N34</f>
        <v>0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0</v>
      </c>
      <c r="R34" s="120">
        <f>'P合計'!R34+'B合計'!R34+'液化石油ガス'!R34</f>
        <v>38366</v>
      </c>
    </row>
    <row r="35" spans="1:18" ht="13.5" customHeight="1">
      <c r="A35" s="160"/>
      <c r="B35" s="112" t="s">
        <v>10</v>
      </c>
      <c r="C35" s="112" t="s">
        <v>2</v>
      </c>
      <c r="D35" s="121">
        <f>'P合計'!D35+'B合計'!D35+'液化石油ガス'!D35</f>
        <v>0</v>
      </c>
      <c r="E35" s="116">
        <f>'P合計'!E35+'B合計'!E35+'液化石油ガス'!E35</f>
        <v>0</v>
      </c>
      <c r="F35" s="116">
        <f>'P合計'!F35+'B合計'!F35+'液化石油ガス'!F35</f>
        <v>1018848</v>
      </c>
      <c r="G35" s="116">
        <f>'P合計'!G35+'B合計'!G35+'液化石油ガス'!G35</f>
        <v>795518</v>
      </c>
      <c r="H35" s="116">
        <f>'P合計'!H35+'B合計'!H35+'液化石油ガス'!H35</f>
        <v>0</v>
      </c>
      <c r="I35" s="117">
        <f>'P合計'!I35+'B合計'!I35+'液化石油ガス'!I35</f>
        <v>0</v>
      </c>
      <c r="J35" s="118">
        <f>SUM(D35:I35)</f>
        <v>1814366</v>
      </c>
      <c r="K35" s="119">
        <f>'P合計'!K35+'B合計'!K35+'液化石油ガス'!K35</f>
        <v>0</v>
      </c>
      <c r="L35" s="116">
        <f>'P合計'!L35+'B合計'!L35+'液化石油ガス'!L35</f>
        <v>0</v>
      </c>
      <c r="M35" s="116">
        <f>'P合計'!M35+'B合計'!M35+'液化石油ガス'!M35</f>
        <v>0</v>
      </c>
      <c r="N35" s="116">
        <f>'P合計'!N35+'B合計'!N35+'液化石油ガス'!N35</f>
        <v>0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0</v>
      </c>
      <c r="R35" s="120">
        <f>'P合計'!R35+'B合計'!R35+'液化石油ガス'!R35</f>
        <v>1814366</v>
      </c>
    </row>
    <row r="36" spans="1:18" ht="13.5" customHeight="1" thickBot="1">
      <c r="A36" s="161"/>
      <c r="B36" s="113" t="s">
        <v>18</v>
      </c>
      <c r="C36" s="113" t="s">
        <v>3</v>
      </c>
      <c r="D36" s="122" t="str">
        <f>IF(OR(D34=0,D35=0)," ",(D35/D34)*1000)</f>
        <v> </v>
      </c>
      <c r="E36" s="123" t="str">
        <f aca="true" t="shared" si="10" ref="E36:R36">IF(OR(E34=0,E35=0)," ",(E35/E34)*1000)</f>
        <v> </v>
      </c>
      <c r="F36" s="123">
        <f t="shared" si="10"/>
        <v>48574.39809296782</v>
      </c>
      <c r="G36" s="123">
        <f t="shared" si="10"/>
        <v>45743.08550399632</v>
      </c>
      <c r="H36" s="123" t="str">
        <f t="shared" si="10"/>
        <v> </v>
      </c>
      <c r="I36" s="124" t="str">
        <f t="shared" si="10"/>
        <v> </v>
      </c>
      <c r="J36" s="125">
        <f t="shared" si="10"/>
        <v>47290.98681123911</v>
      </c>
      <c r="K36" s="126" t="str">
        <f t="shared" si="10"/>
        <v> </v>
      </c>
      <c r="L36" s="123" t="str">
        <f t="shared" si="10"/>
        <v> </v>
      </c>
      <c r="M36" s="123" t="str">
        <f t="shared" si="10"/>
        <v> </v>
      </c>
      <c r="N36" s="123" t="str">
        <f t="shared" si="10"/>
        <v> </v>
      </c>
      <c r="O36" s="123" t="str">
        <f t="shared" si="10"/>
        <v> </v>
      </c>
      <c r="P36" s="124" t="str">
        <f t="shared" si="10"/>
        <v> </v>
      </c>
      <c r="Q36" s="125" t="str">
        <f t="shared" si="10"/>
        <v> </v>
      </c>
      <c r="R36" s="127">
        <f t="shared" si="10"/>
        <v>47290.98681123911</v>
      </c>
    </row>
    <row r="37" spans="1:18" ht="13.5" customHeight="1">
      <c r="A37" s="159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0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1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59" t="s">
        <v>11</v>
      </c>
      <c r="B40" s="114" t="s">
        <v>9</v>
      </c>
      <c r="C40" s="114" t="s">
        <v>1</v>
      </c>
      <c r="D40" s="115">
        <f>'P合計'!D40+'B合計'!D40+'液化石油ガス'!D40</f>
        <v>1781</v>
      </c>
      <c r="E40" s="116">
        <f>'P合計'!E40+'B合計'!E40+'液化石油ガス'!E40</f>
        <v>1788</v>
      </c>
      <c r="F40" s="116">
        <f>'P合計'!F40+'B合計'!F40+'液化石油ガス'!F40</f>
        <v>1794</v>
      </c>
      <c r="G40" s="116">
        <f>'P合計'!G40+'B合計'!G40+'液化石油ガス'!G40</f>
        <v>1835</v>
      </c>
      <c r="H40" s="116">
        <f>'P合計'!H40+'B合計'!H40+'液化石油ガス'!H40</f>
        <v>0</v>
      </c>
      <c r="I40" s="117">
        <f>'P合計'!I40+'B合計'!I40+'液化石油ガス'!I40</f>
        <v>0</v>
      </c>
      <c r="J40" s="118">
        <f>SUM(D40:I40)</f>
        <v>7198</v>
      </c>
      <c r="K40" s="119">
        <f>'P合計'!K40+'B合計'!K40+'液化石油ガス'!K40</f>
        <v>0</v>
      </c>
      <c r="L40" s="116">
        <f>'P合計'!L40+'B合計'!L40+'液化石油ガス'!L40</f>
        <v>0</v>
      </c>
      <c r="M40" s="116">
        <f>'P合計'!M40+'B合計'!M40+'液化石油ガス'!M40</f>
        <v>0</v>
      </c>
      <c r="N40" s="116">
        <f>'P合計'!N40+'B合計'!N40+'液化石油ガス'!N40</f>
        <v>0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0</v>
      </c>
      <c r="R40" s="120">
        <f>'P合計'!R40+'B合計'!R40+'液化石油ガス'!R40</f>
        <v>7198</v>
      </c>
    </row>
    <row r="41" spans="1:18" ht="13.5" customHeight="1">
      <c r="A41" s="160"/>
      <c r="B41" s="112" t="s">
        <v>10</v>
      </c>
      <c r="C41" s="112" t="s">
        <v>2</v>
      </c>
      <c r="D41" s="121">
        <f>'P合計'!D41+'B合計'!D41+'液化石油ガス'!D41</f>
        <v>286859</v>
      </c>
      <c r="E41" s="116">
        <f>'P合計'!E41+'B合計'!E41+'液化石油ガス'!E41</f>
        <v>292039</v>
      </c>
      <c r="F41" s="116">
        <f>'P合計'!F41+'B合計'!F41+'液化石油ガス'!F41</f>
        <v>290908</v>
      </c>
      <c r="G41" s="116">
        <f>'P合計'!G41+'B合計'!G41+'液化石油ガス'!G41</f>
        <v>299456</v>
      </c>
      <c r="H41" s="116">
        <f>'P合計'!H41+'B合計'!H41+'液化石油ガス'!H41</f>
        <v>0</v>
      </c>
      <c r="I41" s="117">
        <f>'P合計'!I41+'B合計'!I41+'液化石油ガス'!I41</f>
        <v>0</v>
      </c>
      <c r="J41" s="118">
        <f>SUM(D41:I41)</f>
        <v>1169262</v>
      </c>
      <c r="K41" s="119">
        <f>'P合計'!K41+'B合計'!K41+'液化石油ガス'!K41</f>
        <v>0</v>
      </c>
      <c r="L41" s="116">
        <f>'P合計'!L41+'B合計'!L41+'液化石油ガス'!L41</f>
        <v>0</v>
      </c>
      <c r="M41" s="116">
        <f>'P合計'!M41+'B合計'!M41+'液化石油ガス'!M41</f>
        <v>0</v>
      </c>
      <c r="N41" s="116">
        <f>'P合計'!N41+'B合計'!N41+'液化石油ガス'!N41</f>
        <v>0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0</v>
      </c>
      <c r="R41" s="120">
        <f>'P合計'!R41+'B合計'!R41+'液化石油ガス'!R41</f>
        <v>1169262</v>
      </c>
    </row>
    <row r="42" spans="1:18" ht="13.5" customHeight="1" thickBot="1">
      <c r="A42" s="161"/>
      <c r="B42" s="113" t="s">
        <v>18</v>
      </c>
      <c r="C42" s="113" t="s">
        <v>3</v>
      </c>
      <c r="D42" s="122">
        <f>IF(OR(D40=0,D41=0)," ",(D41/D40)*1000)</f>
        <v>161066.25491297024</v>
      </c>
      <c r="E42" s="123">
        <f aca="true" t="shared" si="12" ref="E42:R42">IF(OR(E40=0,E41=0)," ",(E41/E40)*1000)</f>
        <v>163332.774049217</v>
      </c>
      <c r="F42" s="123">
        <f t="shared" si="12"/>
        <v>162156.0758082497</v>
      </c>
      <c r="G42" s="123">
        <f t="shared" si="12"/>
        <v>163191.28065395093</v>
      </c>
      <c r="H42" s="123" t="str">
        <f t="shared" si="12"/>
        <v> </v>
      </c>
      <c r="I42" s="124" t="str">
        <f t="shared" si="12"/>
        <v> </v>
      </c>
      <c r="J42" s="125">
        <f t="shared" si="12"/>
        <v>162442.62295081967</v>
      </c>
      <c r="K42" s="126" t="str">
        <f t="shared" si="12"/>
        <v> </v>
      </c>
      <c r="L42" s="123" t="str">
        <f t="shared" si="12"/>
        <v> </v>
      </c>
      <c r="M42" s="123" t="str">
        <f t="shared" si="12"/>
        <v> </v>
      </c>
      <c r="N42" s="123" t="str">
        <f t="shared" si="12"/>
        <v> </v>
      </c>
      <c r="O42" s="123" t="str">
        <f t="shared" si="12"/>
        <v> </v>
      </c>
      <c r="P42" s="124" t="str">
        <f t="shared" si="12"/>
        <v> </v>
      </c>
      <c r="Q42" s="125" t="str">
        <f t="shared" si="12"/>
        <v> </v>
      </c>
      <c r="R42" s="127">
        <f t="shared" si="12"/>
        <v>162442.62295081967</v>
      </c>
    </row>
    <row r="43" spans="1:18" ht="13.5" customHeight="1">
      <c r="A43" s="159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13</v>
      </c>
      <c r="F43" s="116">
        <f>'P合計'!F43+'B合計'!F43+'液化石油ガス'!F43</f>
        <v>2</v>
      </c>
      <c r="G43" s="116">
        <f>'P合計'!G43+'B合計'!G43+'液化石油ガス'!G43</f>
        <v>4</v>
      </c>
      <c r="H43" s="116">
        <f>'P合計'!H43+'B合計'!H43+'液化石油ガス'!H43</f>
        <v>0</v>
      </c>
      <c r="I43" s="117">
        <f>'P合計'!I43+'B合計'!I43+'液化石油ガス'!I43</f>
        <v>0</v>
      </c>
      <c r="J43" s="118">
        <f>SUM(D43:I43)</f>
        <v>21</v>
      </c>
      <c r="K43" s="119">
        <f>'P合計'!K43+'B合計'!K43+'液化石油ガス'!K43</f>
        <v>0</v>
      </c>
      <c r="L43" s="116">
        <f>'P合計'!L43+'B合計'!L43+'液化石油ガス'!L43</f>
        <v>0</v>
      </c>
      <c r="M43" s="116">
        <f>'P合計'!M43+'B合計'!M43+'液化石油ガス'!M43</f>
        <v>0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0</v>
      </c>
      <c r="R43" s="120">
        <f>'P合計'!R43+'B合計'!R43+'液化石油ガス'!R43</f>
        <v>21</v>
      </c>
    </row>
    <row r="44" spans="1:18" ht="13.5" customHeight="1">
      <c r="A44" s="160"/>
      <c r="B44" s="112" t="s">
        <v>10</v>
      </c>
      <c r="C44" s="112" t="s">
        <v>2</v>
      </c>
      <c r="D44" s="121">
        <f>'P合計'!D44+'B合計'!D44+'液化石油ガス'!D44</f>
        <v>1910</v>
      </c>
      <c r="E44" s="116">
        <f>'P合計'!E44+'B合計'!E44+'液化石油ガス'!E44</f>
        <v>5200</v>
      </c>
      <c r="F44" s="116">
        <f>'P合計'!F44+'B合計'!F44+'液化石油ガス'!F44</f>
        <v>3297</v>
      </c>
      <c r="G44" s="116">
        <f>'P合計'!G44+'B合計'!G44+'液化石油ガス'!G44</f>
        <v>1610</v>
      </c>
      <c r="H44" s="116">
        <f>'P合計'!H44+'B合計'!H44+'液化石油ガス'!H44</f>
        <v>0</v>
      </c>
      <c r="I44" s="117">
        <f>'P合計'!I44+'B合計'!I44+'液化石油ガス'!I44</f>
        <v>0</v>
      </c>
      <c r="J44" s="118">
        <f>SUM(D44:I44)</f>
        <v>12017</v>
      </c>
      <c r="K44" s="119">
        <f>'P合計'!K44+'B合計'!K44+'液化石油ガス'!K44</f>
        <v>0</v>
      </c>
      <c r="L44" s="116">
        <f>'P合計'!L44+'B合計'!L44+'液化石油ガス'!L44</f>
        <v>0</v>
      </c>
      <c r="M44" s="116">
        <f>'P合計'!M44+'B合計'!M44+'液化石油ガス'!M44</f>
        <v>0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0</v>
      </c>
      <c r="R44" s="120">
        <f>'P合計'!R44+'B合計'!R44+'液化石油ガス'!R44</f>
        <v>12017</v>
      </c>
    </row>
    <row r="45" spans="1:18" ht="13.5" customHeight="1" thickBot="1">
      <c r="A45" s="161"/>
      <c r="B45" s="113" t="s">
        <v>18</v>
      </c>
      <c r="C45" s="113" t="s">
        <v>3</v>
      </c>
      <c r="D45" s="122">
        <f>IF(OR(D43=0,D44=0)," ",(D44/D43)*1000)</f>
        <v>955000</v>
      </c>
      <c r="E45" s="123">
        <f aca="true" t="shared" si="13" ref="E45:R45">IF(OR(E43=0,E44=0)," ",(E44/E43)*1000)</f>
        <v>400000</v>
      </c>
      <c r="F45" s="123">
        <f t="shared" si="13"/>
        <v>1648500</v>
      </c>
      <c r="G45" s="123">
        <f t="shared" si="13"/>
        <v>402500</v>
      </c>
      <c r="H45" s="123" t="str">
        <f t="shared" si="13"/>
        <v> </v>
      </c>
      <c r="I45" s="124" t="str">
        <f t="shared" si="13"/>
        <v> </v>
      </c>
      <c r="J45" s="125">
        <f t="shared" si="13"/>
        <v>572238.0952380951</v>
      </c>
      <c r="K45" s="126" t="str">
        <f t="shared" si="13"/>
        <v> </v>
      </c>
      <c r="L45" s="123" t="str">
        <f t="shared" si="13"/>
        <v> </v>
      </c>
      <c r="M45" s="123" t="str">
        <f t="shared" si="13"/>
        <v> 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 t="str">
        <f t="shared" si="13"/>
        <v> </v>
      </c>
      <c r="R45" s="127">
        <f t="shared" si="13"/>
        <v>572238.0952380951</v>
      </c>
    </row>
    <row r="46" spans="1:18" ht="13.5" customHeight="1">
      <c r="A46" s="159" t="s">
        <v>12</v>
      </c>
      <c r="B46" s="112" t="s">
        <v>9</v>
      </c>
      <c r="C46" s="112" t="s">
        <v>1</v>
      </c>
      <c r="D46" s="115">
        <f>'P合計'!D46+'B合計'!D46+'液化石油ガス'!D46</f>
        <v>5</v>
      </c>
      <c r="E46" s="116">
        <f>'P合計'!E46+'B合計'!E46+'液化石油ガス'!E46</f>
        <v>4</v>
      </c>
      <c r="F46" s="116">
        <f>'P合計'!F46+'B合計'!F46+'液化石油ガス'!F46</f>
        <v>0</v>
      </c>
      <c r="G46" s="116">
        <f>'P合計'!G46+'B合計'!G46+'液化石油ガス'!G46</f>
        <v>17003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17012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0</v>
      </c>
      <c r="R46" s="120">
        <f>'P合計'!R46+'B合計'!R46+'液化石油ガス'!R46</f>
        <v>17012</v>
      </c>
    </row>
    <row r="47" spans="1:18" ht="13.5" customHeight="1">
      <c r="A47" s="160"/>
      <c r="B47" s="112" t="s">
        <v>10</v>
      </c>
      <c r="C47" s="112" t="s">
        <v>2</v>
      </c>
      <c r="D47" s="121">
        <f>'P合計'!D47+'B合計'!D47+'液化石油ガス'!D47</f>
        <v>8114</v>
      </c>
      <c r="E47" s="116">
        <f>'P合計'!E47+'B合計'!E47+'液化石油ガス'!E47</f>
        <v>14036</v>
      </c>
      <c r="F47" s="116">
        <f>'P合計'!F47+'B合計'!F47+'液化石油ガス'!F47</f>
        <v>5998</v>
      </c>
      <c r="G47" s="116">
        <f>'P合計'!G47+'B合計'!G47+'液化石油ガス'!G47</f>
        <v>830875</v>
      </c>
      <c r="H47" s="116">
        <f>'P合計'!H47+'B合計'!H47+'液化石油ガス'!H47</f>
        <v>0</v>
      </c>
      <c r="I47" s="117">
        <f>'P合計'!I47+'B合計'!I47+'液化石油ガス'!I47</f>
        <v>0</v>
      </c>
      <c r="J47" s="118">
        <f>SUM(D47:I47)</f>
        <v>859023</v>
      </c>
      <c r="K47" s="119">
        <f>'P合計'!K47+'B合計'!K47+'液化石油ガス'!K47</f>
        <v>0</v>
      </c>
      <c r="L47" s="116">
        <f>'P合計'!L47+'B合計'!L47+'液化石油ガス'!L47</f>
        <v>0</v>
      </c>
      <c r="M47" s="116">
        <f>'P合計'!M47+'B合計'!M47+'液化石油ガス'!M47</f>
        <v>0</v>
      </c>
      <c r="N47" s="116">
        <f>'P合計'!N47+'B合計'!N47+'液化石油ガス'!N47</f>
        <v>0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0</v>
      </c>
      <c r="R47" s="120">
        <f>'P合計'!R47+'B合計'!R47+'液化石油ガス'!R47</f>
        <v>859023</v>
      </c>
    </row>
    <row r="48" spans="1:18" ht="13.5" customHeight="1" thickBot="1">
      <c r="A48" s="161"/>
      <c r="B48" s="113" t="s">
        <v>18</v>
      </c>
      <c r="C48" s="113" t="s">
        <v>3</v>
      </c>
      <c r="D48" s="122">
        <f>IF(OR(D46=0,D47=0)," ",(D47/D46)*1000)</f>
        <v>1622800</v>
      </c>
      <c r="E48" s="123">
        <f aca="true" t="shared" si="14" ref="E48:R48">IF(OR(E46=0,E47=0)," ",(E47/E46)*1000)</f>
        <v>3509000</v>
      </c>
      <c r="F48" s="123" t="str">
        <f t="shared" si="14"/>
        <v> </v>
      </c>
      <c r="G48" s="123">
        <f t="shared" si="14"/>
        <v>48866.37652179027</v>
      </c>
      <c r="H48" s="123" t="str">
        <f t="shared" si="14"/>
        <v> </v>
      </c>
      <c r="I48" s="124" t="str">
        <f t="shared" si="14"/>
        <v> </v>
      </c>
      <c r="J48" s="125">
        <f t="shared" si="14"/>
        <v>50495.121090994595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 t="str">
        <f t="shared" si="14"/>
        <v> </v>
      </c>
      <c r="R48" s="127">
        <f t="shared" si="14"/>
        <v>50495.121090994595</v>
      </c>
    </row>
    <row r="49" spans="1:18" ht="13.5" customHeight="1">
      <c r="A49" s="163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744401</v>
      </c>
      <c r="E49" s="129">
        <f t="shared" si="15"/>
        <v>880265</v>
      </c>
      <c r="F49" s="129">
        <f t="shared" si="15"/>
        <v>843669</v>
      </c>
      <c r="G49" s="129">
        <f t="shared" si="15"/>
        <v>805977</v>
      </c>
      <c r="H49" s="129">
        <f t="shared" si="15"/>
        <v>0</v>
      </c>
      <c r="I49" s="130">
        <f t="shared" si="15"/>
        <v>0</v>
      </c>
      <c r="J49" s="118">
        <f>SUM(D49:I49)</f>
        <v>3274312</v>
      </c>
      <c r="K49" s="131">
        <f aca="true" t="shared" si="16" ref="K49:P49">K4+K7+K10+K13+K16+K19+K22+K25+K28+K31+K34+K37+K40+K43+K46</f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30">
        <f t="shared" si="16"/>
        <v>0</v>
      </c>
      <c r="Q49" s="132">
        <f>SUM(K49:P49)</f>
        <v>0</v>
      </c>
      <c r="R49" s="133">
        <f>J49+Q49</f>
        <v>3274312</v>
      </c>
    </row>
    <row r="50" spans="1:18" ht="13.5" customHeight="1">
      <c r="A50" s="163"/>
      <c r="B50" s="112" t="s">
        <v>10</v>
      </c>
      <c r="C50" s="112" t="s">
        <v>2</v>
      </c>
      <c r="D50" s="134">
        <f t="shared" si="15"/>
        <v>42879845</v>
      </c>
      <c r="E50" s="135">
        <f t="shared" si="15"/>
        <v>52039821</v>
      </c>
      <c r="F50" s="135">
        <f t="shared" si="15"/>
        <v>44659188</v>
      </c>
      <c r="G50" s="135">
        <f t="shared" si="15"/>
        <v>39738233</v>
      </c>
      <c r="H50" s="135">
        <f t="shared" si="15"/>
        <v>0</v>
      </c>
      <c r="I50" s="136">
        <f t="shared" si="15"/>
        <v>0</v>
      </c>
      <c r="J50" s="118">
        <f>SUM(D50:I50)</f>
        <v>179317087</v>
      </c>
      <c r="K50" s="137">
        <f aca="true" t="shared" si="17" ref="K50:P50">K5+K8+K11+K14+K17+K20+K23+K26+K29+K32+K35+K38+K41+K44+K47</f>
        <v>0</v>
      </c>
      <c r="L50" s="135">
        <f t="shared" si="17"/>
        <v>0</v>
      </c>
      <c r="M50" s="135">
        <f t="shared" si="17"/>
        <v>0</v>
      </c>
      <c r="N50" s="135">
        <f t="shared" si="17"/>
        <v>0</v>
      </c>
      <c r="O50" s="135">
        <f t="shared" si="17"/>
        <v>0</v>
      </c>
      <c r="P50" s="136">
        <f t="shared" si="17"/>
        <v>0</v>
      </c>
      <c r="Q50" s="138">
        <f>SUM(K50:P50)</f>
        <v>0</v>
      </c>
      <c r="R50" s="139">
        <f>J50+Q50</f>
        <v>179317087</v>
      </c>
    </row>
    <row r="51" spans="1:18" ht="13.5" customHeight="1" thickBot="1">
      <c r="A51" s="164"/>
      <c r="B51" s="113" t="s">
        <v>18</v>
      </c>
      <c r="C51" s="113" t="s">
        <v>3</v>
      </c>
      <c r="D51" s="122">
        <f aca="true" t="shared" si="18" ref="D51:I51">IF(OR(D49=0,D50=0)," ",(D50/D49)*1000)</f>
        <v>57603.153407907834</v>
      </c>
      <c r="E51" s="123">
        <f t="shared" si="18"/>
        <v>59118.35754005896</v>
      </c>
      <c r="F51" s="123">
        <f t="shared" si="18"/>
        <v>52934.489711012255</v>
      </c>
      <c r="G51" s="123">
        <f t="shared" si="18"/>
        <v>49304.42556053088</v>
      </c>
      <c r="H51" s="123" t="str">
        <f t="shared" si="18"/>
        <v> </v>
      </c>
      <c r="I51" s="124" t="str">
        <f t="shared" si="18"/>
        <v> </v>
      </c>
      <c r="J51" s="125">
        <f aca="true" t="shared" si="19" ref="J51:P51">IF(OR(J49=0,J50=0)," ",(J50/J49)*1000)</f>
        <v>54764.813799051524</v>
      </c>
      <c r="K51" s="126" t="str">
        <f t="shared" si="19"/>
        <v> </v>
      </c>
      <c r="L51" s="123" t="str">
        <f t="shared" si="19"/>
        <v> </v>
      </c>
      <c r="M51" s="123" t="str">
        <f t="shared" si="19"/>
        <v> </v>
      </c>
      <c r="N51" s="123" t="str">
        <f t="shared" si="19"/>
        <v> </v>
      </c>
      <c r="O51" s="123" t="str">
        <f t="shared" si="19"/>
        <v> </v>
      </c>
      <c r="P51" s="124" t="str">
        <f t="shared" si="19"/>
        <v> </v>
      </c>
      <c r="Q51" s="125" t="str">
        <f>IF(OR(Q49=0,Q50=0)," ",(Q50/Q49)*1000)</f>
        <v> </v>
      </c>
      <c r="R51" s="127">
        <f>IF(OR(R49=0,R50=0)," ",(R50/R49)*1000)</f>
        <v>54764.813799051524</v>
      </c>
    </row>
    <row r="52" spans="1:18" s="6" customFormat="1" ht="23.25" customHeight="1" thickBot="1">
      <c r="A52" s="166" t="s">
        <v>13</v>
      </c>
      <c r="B52" s="167"/>
      <c r="C52" s="168"/>
      <c r="D52" s="140">
        <v>111.13</v>
      </c>
      <c r="E52" s="141">
        <v>111.01</v>
      </c>
      <c r="F52" s="142">
        <v>109.07</v>
      </c>
      <c r="G52" s="143">
        <v>107.99</v>
      </c>
      <c r="H52" s="144"/>
      <c r="I52" s="145"/>
      <c r="J52" s="150">
        <f>IF(J49=0,0,((D52*D49)+(E52*E49)+(F52*F49)+(G52*G49)+(H52*H49)+(I52*I49))/J49)</f>
        <v>109.79403759934912</v>
      </c>
      <c r="K52" s="146"/>
      <c r="L52" s="147"/>
      <c r="M52" s="148"/>
      <c r="N52" s="148"/>
      <c r="O52" s="143"/>
      <c r="P52" s="149"/>
      <c r="Q52" s="150">
        <f>IF(Q49=0,0,((K52*K49)+(L52*L49)+(M52*M49)+(N52*N49)+(O52*O49)+(P52*P49))/Q49)</f>
        <v>0</v>
      </c>
      <c r="R52" s="151">
        <f>((J52*J49)+(Q52*Q49))/R49</f>
        <v>109.79403759934912</v>
      </c>
    </row>
    <row r="53" spans="1:18" s="6" customFormat="1" ht="12.75" customHeight="1">
      <c r="A53" s="162" t="s">
        <v>40</v>
      </c>
      <c r="B53" s="112" t="s">
        <v>9</v>
      </c>
      <c r="C53" s="112" t="s">
        <v>1</v>
      </c>
      <c r="D53" s="128">
        <f>'P合計'!D49</f>
        <v>634428</v>
      </c>
      <c r="E53" s="129">
        <f>'P合計'!E49</f>
        <v>774383</v>
      </c>
      <c r="F53" s="129">
        <f>'P合計'!F49</f>
        <v>667144</v>
      </c>
      <c r="G53" s="129">
        <f>'P合計'!G49</f>
        <v>642613</v>
      </c>
      <c r="H53" s="129">
        <f>'P合計'!H49</f>
        <v>0</v>
      </c>
      <c r="I53" s="130">
        <f>'P合計'!I49</f>
        <v>0</v>
      </c>
      <c r="J53" s="132">
        <f>SUM(D53:I53)</f>
        <v>2718568</v>
      </c>
      <c r="K53" s="131">
        <f>'P合計'!K49</f>
        <v>0</v>
      </c>
      <c r="L53" s="129">
        <f>'P合計'!L49</f>
        <v>0</v>
      </c>
      <c r="M53" s="129">
        <f>'P合計'!M49</f>
        <v>0</v>
      </c>
      <c r="N53" s="129">
        <f>'P合計'!N49</f>
        <v>0</v>
      </c>
      <c r="O53" s="129">
        <f>'P合計'!O49</f>
        <v>0</v>
      </c>
      <c r="P53" s="130">
        <f>'P合計'!P49</f>
        <v>0</v>
      </c>
      <c r="Q53" s="132">
        <f>SUM(K53:P53)</f>
        <v>0</v>
      </c>
      <c r="R53" s="152">
        <f>J53+Q53</f>
        <v>2718568</v>
      </c>
    </row>
    <row r="54" spans="1:18" s="6" customFormat="1" ht="12.75" customHeight="1">
      <c r="A54" s="163"/>
      <c r="B54" s="112" t="s">
        <v>10</v>
      </c>
      <c r="C54" s="112" t="s">
        <v>2</v>
      </c>
      <c r="D54" s="134">
        <f>'P合計'!D50</f>
        <v>36257611</v>
      </c>
      <c r="E54" s="135">
        <f>'P合計'!E50</f>
        <v>45214175</v>
      </c>
      <c r="F54" s="135">
        <f>'P合計'!F50</f>
        <v>35002987</v>
      </c>
      <c r="G54" s="135">
        <f>'P合計'!G50</f>
        <v>31270323</v>
      </c>
      <c r="H54" s="135">
        <f>'P合計'!H50</f>
        <v>0</v>
      </c>
      <c r="I54" s="136">
        <f>'P合計'!I50</f>
        <v>0</v>
      </c>
      <c r="J54" s="138">
        <f>SUM(D54:I54)</f>
        <v>147745096</v>
      </c>
      <c r="K54" s="137">
        <f>'P合計'!K50</f>
        <v>0</v>
      </c>
      <c r="L54" s="135">
        <f>'P合計'!L50</f>
        <v>0</v>
      </c>
      <c r="M54" s="135">
        <f>'P合計'!M50</f>
        <v>0</v>
      </c>
      <c r="N54" s="135">
        <f>'P合計'!N50</f>
        <v>0</v>
      </c>
      <c r="O54" s="135">
        <f>'P合計'!O50</f>
        <v>0</v>
      </c>
      <c r="P54" s="136">
        <f>'P合計'!P50</f>
        <v>0</v>
      </c>
      <c r="Q54" s="138">
        <f>SUM(K54:P54)</f>
        <v>0</v>
      </c>
      <c r="R54" s="153">
        <f>J54+Q54</f>
        <v>147745096</v>
      </c>
    </row>
    <row r="55" spans="1:18" s="6" customFormat="1" ht="12.75" customHeight="1" thickBot="1">
      <c r="A55" s="164"/>
      <c r="B55" s="113" t="s">
        <v>18</v>
      </c>
      <c r="C55" s="113" t="s">
        <v>3</v>
      </c>
      <c r="D55" s="122">
        <f>IF(OR(D53=0,D54=0)," ",(D54/D53)*1000)</f>
        <v>57150.08007212797</v>
      </c>
      <c r="E55" s="123">
        <f aca="true" t="shared" si="20" ref="E55:R55">IF(OR(E53=0,E54=0)," ",(E54/E53)*1000)</f>
        <v>58387.35483604366</v>
      </c>
      <c r="F55" s="123">
        <f t="shared" si="20"/>
        <v>52466.91418944036</v>
      </c>
      <c r="G55" s="123">
        <f t="shared" si="20"/>
        <v>48661.20511100771</v>
      </c>
      <c r="H55" s="123" t="str">
        <f t="shared" si="20"/>
        <v> </v>
      </c>
      <c r="I55" s="124" t="str">
        <f t="shared" si="20"/>
        <v> </v>
      </c>
      <c r="J55" s="125">
        <f t="shared" si="20"/>
        <v>54346.661919069156</v>
      </c>
      <c r="K55" s="126" t="str">
        <f t="shared" si="20"/>
        <v> </v>
      </c>
      <c r="L55" s="123" t="str">
        <f t="shared" si="20"/>
        <v> </v>
      </c>
      <c r="M55" s="123" t="str">
        <f t="shared" si="20"/>
        <v> </v>
      </c>
      <c r="N55" s="123" t="str">
        <f t="shared" si="20"/>
        <v> </v>
      </c>
      <c r="O55" s="123" t="str">
        <f t="shared" si="20"/>
        <v> </v>
      </c>
      <c r="P55" s="124" t="str">
        <f t="shared" si="20"/>
        <v> </v>
      </c>
      <c r="Q55" s="125" t="str">
        <f t="shared" si="20"/>
        <v> </v>
      </c>
      <c r="R55" s="127">
        <f t="shared" si="20"/>
        <v>54346.661919069156</v>
      </c>
    </row>
    <row r="56" spans="1:18" s="6" customFormat="1" ht="12.75" customHeight="1">
      <c r="A56" s="162" t="s">
        <v>41</v>
      </c>
      <c r="B56" s="112" t="s">
        <v>9</v>
      </c>
      <c r="C56" s="112" t="s">
        <v>1</v>
      </c>
      <c r="D56" s="128">
        <f>'B合計'!D49</f>
        <v>109956</v>
      </c>
      <c r="E56" s="129">
        <f>'B合計'!E49</f>
        <v>105868</v>
      </c>
      <c r="F56" s="129">
        <f>'B合計'!F49</f>
        <v>176518</v>
      </c>
      <c r="G56" s="129">
        <f>'B合計'!G49</f>
        <v>163358</v>
      </c>
      <c r="H56" s="129">
        <f>'B合計'!H49</f>
        <v>0</v>
      </c>
      <c r="I56" s="130">
        <f>'B合計'!I49</f>
        <v>0</v>
      </c>
      <c r="J56" s="132">
        <f>SUM(D56:I56)</f>
        <v>555700</v>
      </c>
      <c r="K56" s="131">
        <f>'B合計'!K49</f>
        <v>0</v>
      </c>
      <c r="L56" s="129">
        <f>'B合計'!L49</f>
        <v>0</v>
      </c>
      <c r="M56" s="129">
        <f>'B合計'!M49</f>
        <v>0</v>
      </c>
      <c r="N56" s="129">
        <f>'B合計'!N49</f>
        <v>0</v>
      </c>
      <c r="O56" s="129">
        <f>'B合計'!O49</f>
        <v>0</v>
      </c>
      <c r="P56" s="130">
        <f>'B合計'!P49</f>
        <v>0</v>
      </c>
      <c r="Q56" s="132">
        <f>SUM(K56:P56)</f>
        <v>0</v>
      </c>
      <c r="R56" s="152">
        <f>J56+Q56</f>
        <v>555700</v>
      </c>
    </row>
    <row r="57" spans="1:18" s="6" customFormat="1" ht="12.75" customHeight="1">
      <c r="A57" s="163"/>
      <c r="B57" s="112" t="s">
        <v>10</v>
      </c>
      <c r="C57" s="112" t="s">
        <v>2</v>
      </c>
      <c r="D57" s="134">
        <f>'B合計'!D50</f>
        <v>6604222</v>
      </c>
      <c r="E57" s="135">
        <f>'B合計'!E50</f>
        <v>6807276</v>
      </c>
      <c r="F57" s="135">
        <f>'B合計'!F50</f>
        <v>9651044</v>
      </c>
      <c r="G57" s="135">
        <f>'B合計'!G50</f>
        <v>8452604</v>
      </c>
      <c r="H57" s="135">
        <f>'B合計'!H50</f>
        <v>0</v>
      </c>
      <c r="I57" s="136">
        <f>'B合計'!I50</f>
        <v>0</v>
      </c>
      <c r="J57" s="138">
        <f>SUM(D57:I57)</f>
        <v>31515146</v>
      </c>
      <c r="K57" s="137">
        <f>'B合計'!K50</f>
        <v>0</v>
      </c>
      <c r="L57" s="135">
        <f>'B合計'!L50</f>
        <v>0</v>
      </c>
      <c r="M57" s="135">
        <f>'B合計'!M50</f>
        <v>0</v>
      </c>
      <c r="N57" s="135">
        <f>'B合計'!N50</f>
        <v>0</v>
      </c>
      <c r="O57" s="135">
        <f>'B合計'!O50</f>
        <v>0</v>
      </c>
      <c r="P57" s="136">
        <f>'B合計'!P50</f>
        <v>0</v>
      </c>
      <c r="Q57" s="138">
        <f>SUM(K57:P57)</f>
        <v>0</v>
      </c>
      <c r="R57" s="153">
        <f>J57+Q57</f>
        <v>31515146</v>
      </c>
    </row>
    <row r="58" spans="1:18" s="6" customFormat="1" ht="12.75" customHeight="1" thickBot="1">
      <c r="A58" s="164"/>
      <c r="B58" s="113" t="s">
        <v>18</v>
      </c>
      <c r="C58" s="113" t="s">
        <v>3</v>
      </c>
      <c r="D58" s="122">
        <f>IF(OR(D56=0,D57=0)," ",(D57/D56)*1000)</f>
        <v>60062.406780894176</v>
      </c>
      <c r="E58" s="123">
        <f aca="true" t="shared" si="21" ref="E58:R58">IF(OR(E56=0,E57=0)," ",(E57/E56)*1000)</f>
        <v>64299.65617561492</v>
      </c>
      <c r="F58" s="123">
        <f t="shared" si="21"/>
        <v>54674.56010151939</v>
      </c>
      <c r="G58" s="123">
        <f t="shared" si="21"/>
        <v>51742.82251251851</v>
      </c>
      <c r="H58" s="123" t="str">
        <f t="shared" si="21"/>
        <v> </v>
      </c>
      <c r="I58" s="124" t="str">
        <f t="shared" si="21"/>
        <v> </v>
      </c>
      <c r="J58" s="125">
        <f t="shared" si="21"/>
        <v>56712.51754543819</v>
      </c>
      <c r="K58" s="126" t="str">
        <f t="shared" si="21"/>
        <v> </v>
      </c>
      <c r="L58" s="123" t="str">
        <f t="shared" si="21"/>
        <v> </v>
      </c>
      <c r="M58" s="123" t="str">
        <f t="shared" si="21"/>
        <v> </v>
      </c>
      <c r="N58" s="123" t="str">
        <f t="shared" si="21"/>
        <v> </v>
      </c>
      <c r="O58" s="123" t="str">
        <f t="shared" si="21"/>
        <v> </v>
      </c>
      <c r="P58" s="124" t="str">
        <f t="shared" si="21"/>
        <v> </v>
      </c>
      <c r="Q58" s="125" t="str">
        <f t="shared" si="21"/>
        <v> </v>
      </c>
      <c r="R58" s="127">
        <f t="shared" si="21"/>
        <v>56712.51754543819</v>
      </c>
    </row>
    <row r="59" spans="1:18" s="6" customFormat="1" ht="12.75" customHeight="1">
      <c r="A59" s="165" t="s">
        <v>44</v>
      </c>
      <c r="B59" s="112" t="s">
        <v>9</v>
      </c>
      <c r="C59" s="112" t="s">
        <v>1</v>
      </c>
      <c r="D59" s="128">
        <f>'液化石油ガス'!D49</f>
        <v>17</v>
      </c>
      <c r="E59" s="129">
        <f>'液化石油ガス'!E49</f>
        <v>14</v>
      </c>
      <c r="F59" s="129">
        <f>'液化石油ガス'!F49</f>
        <v>7</v>
      </c>
      <c r="G59" s="129">
        <f>'液化石油ガス'!G49</f>
        <v>6</v>
      </c>
      <c r="H59" s="129">
        <f>'液化石油ガス'!H49</f>
        <v>0</v>
      </c>
      <c r="I59" s="130">
        <f>'液化石油ガス'!I49</f>
        <v>0</v>
      </c>
      <c r="J59" s="132">
        <f>SUM(D59:I59)</f>
        <v>44</v>
      </c>
      <c r="K59" s="131">
        <f>'液化石油ガス'!K49</f>
        <v>0</v>
      </c>
      <c r="L59" s="129">
        <f>'液化石油ガス'!L49</f>
        <v>0</v>
      </c>
      <c r="M59" s="129">
        <f>'液化石油ガス'!M49</f>
        <v>0</v>
      </c>
      <c r="N59" s="129">
        <f>'液化石油ガス'!N49</f>
        <v>0</v>
      </c>
      <c r="O59" s="129">
        <f>'液化石油ガス'!O49</f>
        <v>0</v>
      </c>
      <c r="P59" s="130">
        <f>'液化石油ガス'!P49</f>
        <v>0</v>
      </c>
      <c r="Q59" s="132">
        <f>SUM(K59:P59)</f>
        <v>0</v>
      </c>
      <c r="R59" s="152">
        <f>J59+Q59</f>
        <v>44</v>
      </c>
    </row>
    <row r="60" spans="1:18" s="6" customFormat="1" ht="12.75" customHeight="1">
      <c r="A60" s="163"/>
      <c r="B60" s="112" t="s">
        <v>10</v>
      </c>
      <c r="C60" s="112" t="s">
        <v>2</v>
      </c>
      <c r="D60" s="134">
        <f>'液化石油ガス'!D50</f>
        <v>18012</v>
      </c>
      <c r="E60" s="135">
        <f>'液化石油ガス'!E50</f>
        <v>18370</v>
      </c>
      <c r="F60" s="135">
        <f>'液化石油ガス'!F50</f>
        <v>5157</v>
      </c>
      <c r="G60" s="135">
        <f>'液化石油ガス'!G50</f>
        <v>15306</v>
      </c>
      <c r="H60" s="135">
        <f>'液化石油ガス'!H50</f>
        <v>0</v>
      </c>
      <c r="I60" s="136">
        <f>'液化石油ガス'!I50</f>
        <v>0</v>
      </c>
      <c r="J60" s="138">
        <f>SUM(D60:I60)</f>
        <v>56845</v>
      </c>
      <c r="K60" s="137">
        <f>'液化石油ガス'!K50</f>
        <v>0</v>
      </c>
      <c r="L60" s="135">
        <f>'液化石油ガス'!L50</f>
        <v>0</v>
      </c>
      <c r="M60" s="135">
        <f>'液化石油ガス'!M50</f>
        <v>0</v>
      </c>
      <c r="N60" s="135">
        <f>'液化石油ガス'!N50</f>
        <v>0</v>
      </c>
      <c r="O60" s="135">
        <f>'液化石油ガス'!O50</f>
        <v>0</v>
      </c>
      <c r="P60" s="136">
        <f>'液化石油ガス'!P50</f>
        <v>0</v>
      </c>
      <c r="Q60" s="138">
        <f>SUM(K60:P60)</f>
        <v>0</v>
      </c>
      <c r="R60" s="153">
        <f>J60+Q60</f>
        <v>56845</v>
      </c>
    </row>
    <row r="61" spans="1:18" s="6" customFormat="1" ht="12.75" customHeight="1" thickBot="1">
      <c r="A61" s="164"/>
      <c r="B61" s="113" t="s">
        <v>18</v>
      </c>
      <c r="C61" s="113" t="s">
        <v>3</v>
      </c>
      <c r="D61" s="122">
        <f>IF(OR(D59=0,D60=0)," ",(D60/D59)*1000)</f>
        <v>1059529.4117647058</v>
      </c>
      <c r="E61" s="123">
        <f aca="true" t="shared" si="22" ref="E61:R61">IF(OR(E59=0,E60=0)," ",(E60/E59)*1000)</f>
        <v>1312142.857142857</v>
      </c>
      <c r="F61" s="123">
        <f t="shared" si="22"/>
        <v>736714.2857142857</v>
      </c>
      <c r="G61" s="123">
        <f t="shared" si="22"/>
        <v>2551000</v>
      </c>
      <c r="H61" s="123" t="str">
        <f t="shared" si="22"/>
        <v> </v>
      </c>
      <c r="I61" s="124" t="str">
        <f t="shared" si="22"/>
        <v> </v>
      </c>
      <c r="J61" s="125">
        <f t="shared" si="22"/>
        <v>1291931.8181818184</v>
      </c>
      <c r="K61" s="126" t="str">
        <f t="shared" si="22"/>
        <v> </v>
      </c>
      <c r="L61" s="123" t="str">
        <f t="shared" si="22"/>
        <v> </v>
      </c>
      <c r="M61" s="123" t="str">
        <f t="shared" si="22"/>
        <v> </v>
      </c>
      <c r="N61" s="123" t="str">
        <f t="shared" si="22"/>
        <v> </v>
      </c>
      <c r="O61" s="123" t="str">
        <f t="shared" si="22"/>
        <v> </v>
      </c>
      <c r="P61" s="124" t="str">
        <f t="shared" si="22"/>
        <v> </v>
      </c>
      <c r="Q61" s="125" t="str">
        <f t="shared" si="22"/>
        <v> </v>
      </c>
      <c r="R61" s="127">
        <f t="shared" si="22"/>
        <v>1291931.8181818184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9">
        <f>'総合計'!Q2</f>
        <v>43706</v>
      </c>
      <c r="R2" s="169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/>
      <c r="I6" s="47"/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/>
      <c r="I9" s="47"/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/>
      <c r="I12" s="47"/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/>
      <c r="I15" s="47"/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/>
      <c r="E18" s="12"/>
      <c r="F18" s="12"/>
      <c r="G18" s="12"/>
      <c r="H18" s="12"/>
      <c r="I18" s="47"/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/>
      <c r="I21" s="47"/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/>
      <c r="I24" s="47"/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/>
      <c r="I27" s="47"/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/>
      <c r="I30" s="47"/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>
        <v>315</v>
      </c>
      <c r="F32" s="45"/>
      <c r="G32" s="45"/>
      <c r="H32" s="45"/>
      <c r="I32" s="46"/>
      <c r="J32" s="49">
        <f>SUM(D32:I32)</f>
        <v>315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315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/>
      <c r="I33" s="47"/>
      <c r="J33" s="27" t="str">
        <f>IF(OR(J31=0,J32=0)," ",J32/J31*1000)</f>
        <v> 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/>
      <c r="I36" s="47"/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/>
      <c r="I39" s="47"/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12</v>
      </c>
      <c r="E40" s="45">
        <v>9</v>
      </c>
      <c r="F40" s="45">
        <v>5</v>
      </c>
      <c r="G40" s="45">
        <v>6</v>
      </c>
      <c r="H40" s="45"/>
      <c r="I40" s="46"/>
      <c r="J40" s="49">
        <f>SUM(D40:I40)</f>
        <v>32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32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11857</v>
      </c>
      <c r="E41" s="45">
        <v>5674</v>
      </c>
      <c r="F41" s="45">
        <v>3495</v>
      </c>
      <c r="G41" s="45">
        <v>4560</v>
      </c>
      <c r="H41" s="45"/>
      <c r="I41" s="46"/>
      <c r="J41" s="49">
        <f>SUM(D41:I41)</f>
        <v>25586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25586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988083.3333333334</v>
      </c>
      <c r="E42" s="12">
        <v>630444.4444444445</v>
      </c>
      <c r="F42" s="12">
        <v>699000</v>
      </c>
      <c r="G42" s="12">
        <v>760000</v>
      </c>
      <c r="H42" s="12"/>
      <c r="I42" s="47"/>
      <c r="J42" s="27">
        <f>IF(OR(J40=0,J41=0)," ",J41/J40*1000)</f>
        <v>799562.5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799562.5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>
        <v>1</v>
      </c>
      <c r="F43" s="45">
        <v>2</v>
      </c>
      <c r="G43" s="45"/>
      <c r="H43" s="45"/>
      <c r="I43" s="46"/>
      <c r="J43" s="49">
        <f>SUM(D43:I43)</f>
        <v>3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3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>
        <v>1082</v>
      </c>
      <c r="E44" s="45">
        <v>1312</v>
      </c>
      <c r="F44" s="45">
        <v>1662</v>
      </c>
      <c r="G44" s="45"/>
      <c r="H44" s="45"/>
      <c r="I44" s="46"/>
      <c r="J44" s="49">
        <f>SUM(D44:I44)</f>
        <v>4056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4056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>
        <v>1312000</v>
      </c>
      <c r="F45" s="12">
        <v>831000</v>
      </c>
      <c r="G45" s="12" t="s">
        <v>53</v>
      </c>
      <c r="H45" s="12"/>
      <c r="I45" s="47"/>
      <c r="J45" s="27">
        <f>IF(OR(J43=0,J44=0)," ",J44/J43*1000)</f>
        <v>1352000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1352000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>
        <v>5</v>
      </c>
      <c r="E46" s="45">
        <v>4</v>
      </c>
      <c r="F46" s="45"/>
      <c r="G46" s="45"/>
      <c r="H46" s="45"/>
      <c r="I46" s="46"/>
      <c r="J46" s="49">
        <f>SUM(D46:I46)</f>
        <v>9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9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5073</v>
      </c>
      <c r="E47" s="45">
        <v>11069</v>
      </c>
      <c r="F47" s="45"/>
      <c r="G47" s="45">
        <v>10746</v>
      </c>
      <c r="H47" s="45"/>
      <c r="I47" s="46"/>
      <c r="J47" s="49">
        <f>SUM(D47:I47)</f>
        <v>26888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26888</v>
      </c>
    </row>
    <row r="48" spans="1:18" ht="15" customHeight="1" thickBot="1">
      <c r="A48" s="161"/>
      <c r="B48" s="113" t="s">
        <v>18</v>
      </c>
      <c r="C48" s="113" t="s">
        <v>3</v>
      </c>
      <c r="D48" s="154">
        <v>1014600</v>
      </c>
      <c r="E48" s="12">
        <v>2767250</v>
      </c>
      <c r="F48" s="12" t="s">
        <v>53</v>
      </c>
      <c r="G48" s="12" t="s">
        <v>53</v>
      </c>
      <c r="H48" s="12"/>
      <c r="I48" s="47"/>
      <c r="J48" s="27">
        <f>IF(OR(J46=0,J47=0)," ",J47/J46*1000)</f>
        <v>2987555.5555555555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2987555.5555555555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17</v>
      </c>
      <c r="E49" s="53">
        <f aca="true" t="shared" si="0" ref="E49:I50">E4+E7+E10+E13+E16+E19+E22+E25+E28+E31+E34+E37+E40+E46+E43</f>
        <v>14</v>
      </c>
      <c r="F49" s="53">
        <f t="shared" si="0"/>
        <v>7</v>
      </c>
      <c r="G49" s="53">
        <f t="shared" si="0"/>
        <v>6</v>
      </c>
      <c r="H49" s="53">
        <f t="shared" si="0"/>
        <v>0</v>
      </c>
      <c r="I49" s="55">
        <f t="shared" si="0"/>
        <v>0</v>
      </c>
      <c r="J49" s="102">
        <f>SUM(D49:I49)</f>
        <v>44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53">
        <f aca="true" t="shared" si="1" ref="M49:P50">M4+M7+M10+M13+M16+M19+M22+M25+M28+M31+M34+M37+M40+M46+M43</f>
        <v>0</v>
      </c>
      <c r="N49" s="53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44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18012</v>
      </c>
      <c r="E50" s="54">
        <f t="shared" si="0"/>
        <v>18370</v>
      </c>
      <c r="F50" s="53">
        <f t="shared" si="0"/>
        <v>5157</v>
      </c>
      <c r="G50" s="53">
        <f t="shared" si="0"/>
        <v>15306</v>
      </c>
      <c r="H50" s="53">
        <f t="shared" si="0"/>
        <v>0</v>
      </c>
      <c r="I50" s="55">
        <f t="shared" si="0"/>
        <v>0</v>
      </c>
      <c r="J50" s="102">
        <f>SUM(D50:I50)</f>
        <v>56845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56">
        <f t="shared" si="1"/>
        <v>0</v>
      </c>
      <c r="N50" s="56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56845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1059529.4117647058</v>
      </c>
      <c r="E51" s="12">
        <f aca="true" t="shared" si="2" ref="E51:L51">IF(OR(E49=0,E50=0)," ",E50/E49*1000)</f>
        <v>1312142.857142857</v>
      </c>
      <c r="F51" s="12">
        <f t="shared" si="2"/>
        <v>736714.2857142857</v>
      </c>
      <c r="G51" s="12">
        <f t="shared" si="2"/>
        <v>2551000</v>
      </c>
      <c r="H51" s="12" t="str">
        <f t="shared" si="2"/>
        <v> </v>
      </c>
      <c r="I51" s="47" t="str">
        <f t="shared" si="2"/>
        <v> </v>
      </c>
      <c r="J51" s="27">
        <f t="shared" si="2"/>
        <v>1291931.8181818184</v>
      </c>
      <c r="K51" s="12" t="str">
        <f>IF(OR(K49=0,K50=0)," ",K50/K49*1000)</f>
        <v> </v>
      </c>
      <c r="L51" s="12" t="str">
        <f t="shared" si="2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1291931.8181818184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3" ht="16.5">
      <c r="A53" s="44" t="str">
        <f>'総合計'!A62</f>
        <v>※4～6月は確報値、7月は速報値。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19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A37" sqref="A37:A39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20500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20500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20500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984889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984889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984889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48043.365853658535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48043.365853658535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'P一般'!D7+'B一般'!D7</f>
        <v>82007</v>
      </c>
      <c r="E7" s="11">
        <f>'P一般'!E7+'B一般'!E7</f>
        <v>93402</v>
      </c>
      <c r="F7" s="11">
        <f>'P一般'!F7+'B一般'!F7</f>
        <v>37705</v>
      </c>
      <c r="G7" s="11">
        <f>'P一般'!G7+'B一般'!G7</f>
        <v>12140</v>
      </c>
      <c r="H7" s="11">
        <f>'P一般'!H7+'B一般'!H7</f>
        <v>0</v>
      </c>
      <c r="I7" s="18">
        <f>'P一般'!I7+'B一般'!I7</f>
        <v>0</v>
      </c>
      <c r="J7" s="30">
        <f>SUM(D7:I7)</f>
        <v>225254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0">
        <f>SUM(K7:P7)</f>
        <v>0</v>
      </c>
      <c r="R7" s="22">
        <f>J7+Q7</f>
        <v>225254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'P一般'!D8+'B一般'!D8</f>
        <v>5032037</v>
      </c>
      <c r="E8" s="11">
        <f>'P一般'!E8+'B一般'!E8</f>
        <v>5924228</v>
      </c>
      <c r="F8" s="11">
        <f>'P一般'!F8+'B一般'!F8</f>
        <v>2011457</v>
      </c>
      <c r="G8" s="11">
        <f>'P一般'!G8+'B一般'!G8</f>
        <v>565726</v>
      </c>
      <c r="H8" s="11">
        <f>'P一般'!H8+'B一般'!H8</f>
        <v>0</v>
      </c>
      <c r="I8" s="18">
        <f>'P一般'!I8+'B一般'!I8</f>
        <v>0</v>
      </c>
      <c r="J8" s="26">
        <f>SUM(D8:I8)</f>
        <v>13533448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13533448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>
        <f>IF(OR(D7=0,D8=0)," ",(D8/D7)*1000)</f>
        <v>61361.06673820527</v>
      </c>
      <c r="E9" s="12">
        <f aca="true" t="shared" si="1" ref="E9:R9">IF(OR(E7=0,E8=0)," ",(E8/E7)*1000)</f>
        <v>63427.207126185735</v>
      </c>
      <c r="F9" s="12">
        <f t="shared" si="1"/>
        <v>53347.221853865536</v>
      </c>
      <c r="G9" s="12">
        <f t="shared" si="1"/>
        <v>46600.1647446458</v>
      </c>
      <c r="H9" s="12" t="str">
        <f t="shared" si="1"/>
        <v> </v>
      </c>
      <c r="I9" s="19" t="str">
        <f t="shared" si="1"/>
        <v> </v>
      </c>
      <c r="J9" s="27">
        <f t="shared" si="1"/>
        <v>60080.83319275129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60080.83319275129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'P一般'!D10+'B一般'!D10</f>
        <v>0</v>
      </c>
      <c r="E10" s="11">
        <f>'P一般'!E10+'B一般'!E10</f>
        <v>45025</v>
      </c>
      <c r="F10" s="11">
        <f>'P一般'!F10+'B一般'!F10</f>
        <v>56524</v>
      </c>
      <c r="G10" s="11">
        <f>'P一般'!G10+'B一般'!G10</f>
        <v>8306</v>
      </c>
      <c r="H10" s="11">
        <f>'P一般'!H10+'B一般'!H10</f>
        <v>0</v>
      </c>
      <c r="I10" s="18">
        <f>'P一般'!I10+'B一般'!I10</f>
        <v>0</v>
      </c>
      <c r="J10" s="30">
        <f>SUM(D10:I10)</f>
        <v>109855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0</v>
      </c>
      <c r="R10" s="22">
        <f>J10+Q10</f>
        <v>109855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'P一般'!D11+'B一般'!D11</f>
        <v>0</v>
      </c>
      <c r="E11" s="11">
        <f>'P一般'!E11+'B一般'!E11</f>
        <v>2723630</v>
      </c>
      <c r="F11" s="11">
        <f>'P一般'!F11+'B一般'!F11</f>
        <v>3426280</v>
      </c>
      <c r="G11" s="11">
        <f>'P一般'!G11+'B一般'!G11</f>
        <v>422248</v>
      </c>
      <c r="H11" s="11">
        <f>'P一般'!H11+'B一般'!H11</f>
        <v>0</v>
      </c>
      <c r="I11" s="18">
        <f>'P一般'!I11+'B一般'!I11</f>
        <v>0</v>
      </c>
      <c r="J11" s="26">
        <f>SUM(D11:I11)</f>
        <v>6572158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6572158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60616.375344986205</v>
      </c>
      <c r="G12" s="12">
        <f t="shared" si="2"/>
        <v>50836.503732241756</v>
      </c>
      <c r="H12" s="12" t="str">
        <f t="shared" si="2"/>
        <v> </v>
      </c>
      <c r="I12" s="19" t="str">
        <f t="shared" si="2"/>
        <v> </v>
      </c>
      <c r="J12" s="27">
        <f t="shared" si="2"/>
        <v>59825.75212780483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59825.75212780483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'P一般'!D13+'B一般'!D13</f>
        <v>48398</v>
      </c>
      <c r="E13" s="11">
        <f>'P一般'!E13+'B一般'!E13</f>
        <v>102022</v>
      </c>
      <c r="F13" s="11">
        <f>'P一般'!F13+'B一般'!F13</f>
        <v>2998</v>
      </c>
      <c r="G13" s="11">
        <f>'P一般'!G13+'B一般'!G13</f>
        <v>70591</v>
      </c>
      <c r="H13" s="11">
        <f>'P一般'!H13+'B一般'!H13</f>
        <v>0</v>
      </c>
      <c r="I13" s="18">
        <f>'P一般'!I13+'B一般'!I13</f>
        <v>0</v>
      </c>
      <c r="J13" s="30">
        <f>SUM(D13:I13)</f>
        <v>224009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0</v>
      </c>
      <c r="R13" s="22">
        <f>J13+Q13</f>
        <v>224009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'P一般'!D14+'B一般'!D14</f>
        <v>2841484</v>
      </c>
      <c r="E14" s="11">
        <f>'P一般'!E14+'B一般'!E14</f>
        <v>5928916</v>
      </c>
      <c r="F14" s="11">
        <f>'P一般'!F14+'B一般'!F14</f>
        <v>182484</v>
      </c>
      <c r="G14" s="11">
        <f>'P一般'!G14+'B一般'!G14</f>
        <v>3780766</v>
      </c>
      <c r="H14" s="11">
        <f>'P一般'!H14+'B一般'!H14</f>
        <v>0</v>
      </c>
      <c r="I14" s="18">
        <f>'P一般'!I14+'B一般'!I14</f>
        <v>0</v>
      </c>
      <c r="J14" s="26">
        <f>SUM(D14:I14)</f>
        <v>12733650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12733650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58710.773172445144</v>
      </c>
      <c r="E15" s="12">
        <f aca="true" t="shared" si="3" ref="E15:R15">IF(OR(E13=0,E14=0)," ",(E14/E13)*1000)</f>
        <v>58114.09303875634</v>
      </c>
      <c r="F15" s="12">
        <f t="shared" si="3"/>
        <v>60868.5790527018</v>
      </c>
      <c r="G15" s="12">
        <f t="shared" si="3"/>
        <v>53558.75394880367</v>
      </c>
      <c r="H15" s="12" t="str">
        <f t="shared" si="3"/>
        <v> </v>
      </c>
      <c r="I15" s="19" t="str">
        <f t="shared" si="3"/>
        <v> </v>
      </c>
      <c r="J15" s="27">
        <f t="shared" si="3"/>
        <v>56844.36786021991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56844.36786021991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'P一般'!D16+'B一般'!D16</f>
        <v>44028</v>
      </c>
      <c r="E16" s="11">
        <f>'P一般'!E16+'B一般'!E16</f>
        <v>24408</v>
      </c>
      <c r="F16" s="11">
        <f>'P一般'!F16+'B一般'!F16</f>
        <v>22391</v>
      </c>
      <c r="G16" s="11">
        <f>'P一般'!G16+'B一般'!G16</f>
        <v>42986</v>
      </c>
      <c r="H16" s="11">
        <f>'P一般'!H16+'B一般'!H16</f>
        <v>0</v>
      </c>
      <c r="I16" s="18">
        <f>'P一般'!I16+'B一般'!I16</f>
        <v>0</v>
      </c>
      <c r="J16" s="30">
        <f>SUM(D16:I16)</f>
        <v>133813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0">
        <f>SUM(K16:P16)</f>
        <v>0</v>
      </c>
      <c r="R16" s="22">
        <f>J16+Q16</f>
        <v>133813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'P一般'!D17+'B一般'!D17</f>
        <v>2604253</v>
      </c>
      <c r="E17" s="11">
        <f>'P一般'!E17+'B一般'!E17</f>
        <v>1289327</v>
      </c>
      <c r="F17" s="11">
        <f>'P一般'!F17+'B一般'!F17</f>
        <v>1126327</v>
      </c>
      <c r="G17" s="11">
        <f>'P一般'!G17+'B一般'!G17</f>
        <v>2767760</v>
      </c>
      <c r="H17" s="11">
        <f>'P一般'!H17+'B一般'!H17</f>
        <v>0</v>
      </c>
      <c r="I17" s="18">
        <f>'P一般'!I17+'B一般'!I17</f>
        <v>0</v>
      </c>
      <c r="J17" s="26">
        <f>SUM(D17:I17)</f>
        <v>7787667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7787667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59149.92731897883</v>
      </c>
      <c r="E18" s="12">
        <f aca="true" t="shared" si="4" ref="E18:R18">IF(OR(E16=0,E17=0)," ",(E17/E16)*1000)</f>
        <v>52823.951163552934</v>
      </c>
      <c r="F18" s="12">
        <f t="shared" si="4"/>
        <v>50302.66624983252</v>
      </c>
      <c r="G18" s="12">
        <f t="shared" si="4"/>
        <v>64387.474991857816</v>
      </c>
      <c r="H18" s="12" t="str">
        <f t="shared" si="4"/>
        <v> </v>
      </c>
      <c r="I18" s="19" t="str">
        <f t="shared" si="4"/>
        <v> </v>
      </c>
      <c r="J18" s="27">
        <f t="shared" si="4"/>
        <v>58198.13471037941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58198.13471037941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'P一般'!D31+'B一般'!D31</f>
        <v>556374</v>
      </c>
      <c r="E31" s="11">
        <f>'P一般'!E31+'B一般'!E31</f>
        <v>586585</v>
      </c>
      <c r="F31" s="11">
        <f>'P一般'!F31+'B一般'!F31</f>
        <v>611678</v>
      </c>
      <c r="G31" s="11">
        <f>'P一般'!G31+'B一般'!G31</f>
        <v>592746</v>
      </c>
      <c r="H31" s="11">
        <f>'P一般'!H31+'B一般'!H31</f>
        <v>0</v>
      </c>
      <c r="I31" s="18">
        <f>'P一般'!I31+'B一般'!I31</f>
        <v>0</v>
      </c>
      <c r="J31" s="30">
        <f>SUM(D31:I31)</f>
        <v>2347383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0">
        <f>SUM(K31:P31)</f>
        <v>0</v>
      </c>
      <c r="R31" s="22">
        <f>J31+Q31</f>
        <v>2347383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'P一般'!D32+'B一般'!D32</f>
        <v>31422461</v>
      </c>
      <c r="E32" s="11">
        <f>'P一般'!E32+'B一般'!E32</f>
        <v>34205753</v>
      </c>
      <c r="F32" s="11">
        <f>'P一般'!F32+'B一般'!F32</f>
        <v>31934598</v>
      </c>
      <c r="G32" s="11">
        <f>'P一般'!G32+'B一般'!G32</f>
        <v>28274674</v>
      </c>
      <c r="H32" s="11">
        <f>'P一般'!H32+'B一般'!H32</f>
        <v>0</v>
      </c>
      <c r="I32" s="18">
        <f>'P一般'!I32+'B一般'!I32</f>
        <v>0</v>
      </c>
      <c r="J32" s="26">
        <f>SUM(D32:I32)</f>
        <v>125837486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125837486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56477.22754837573</v>
      </c>
      <c r="E33" s="12">
        <f aca="true" t="shared" si="9" ref="E33:R33">IF(OR(E31=0,E32=0)," ",(E32/E31)*1000)</f>
        <v>58313.37828277232</v>
      </c>
      <c r="F33" s="12">
        <f t="shared" si="9"/>
        <v>52208.18469848515</v>
      </c>
      <c r="G33" s="12">
        <f t="shared" si="9"/>
        <v>47701.16373623778</v>
      </c>
      <c r="H33" s="12" t="str">
        <f t="shared" si="9"/>
        <v> </v>
      </c>
      <c r="I33" s="19" t="str">
        <f t="shared" si="9"/>
        <v> </v>
      </c>
      <c r="J33" s="27">
        <f t="shared" si="9"/>
        <v>53607.56467947498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53607.56467947498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20975</v>
      </c>
      <c r="G34" s="11">
        <f>'P一般'!G34+'B一般'!G34</f>
        <v>17391</v>
      </c>
      <c r="H34" s="11">
        <f>'P一般'!H34+'B一般'!H34</f>
        <v>0</v>
      </c>
      <c r="I34" s="18">
        <f>'P一般'!I34+'B一般'!I34</f>
        <v>0</v>
      </c>
      <c r="J34" s="30">
        <f>SUM(D34:I34)</f>
        <v>38366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38366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1018848</v>
      </c>
      <c r="G35" s="11">
        <f>'P一般'!G35+'B一般'!G35</f>
        <v>795518</v>
      </c>
      <c r="H35" s="11">
        <f>'P一般'!H35+'B一般'!H35</f>
        <v>0</v>
      </c>
      <c r="I35" s="18">
        <f>'P一般'!I35+'B一般'!I35</f>
        <v>0</v>
      </c>
      <c r="J35" s="26">
        <f>SUM(D35:I35)</f>
        <v>1814366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1814366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 t="str">
        <f t="shared" si="10"/>
        <v> </v>
      </c>
      <c r="I36" s="19" t="str">
        <f t="shared" si="10"/>
        <v> </v>
      </c>
      <c r="J36" s="27">
        <f t="shared" si="10"/>
        <v>47290.98681123911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47290.98681123911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'P一般'!D40+'B一般'!D40</f>
        <v>1769</v>
      </c>
      <c r="E40" s="11">
        <f>'P一般'!E40+'B一般'!E40</f>
        <v>1779</v>
      </c>
      <c r="F40" s="11">
        <f>'P一般'!F40+'B一般'!F40</f>
        <v>1789</v>
      </c>
      <c r="G40" s="11">
        <f>'P一般'!G40+'B一般'!G40</f>
        <v>1829</v>
      </c>
      <c r="H40" s="11">
        <f>'P一般'!H40+'B一般'!H40</f>
        <v>0</v>
      </c>
      <c r="I40" s="18">
        <f>'P一般'!I40+'B一般'!I40</f>
        <v>0</v>
      </c>
      <c r="J40" s="30">
        <f>SUM(D40:I40)</f>
        <v>7166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0">
        <f>SUM(K40:P40)</f>
        <v>0</v>
      </c>
      <c r="R40" s="22">
        <f>J40+Q40</f>
        <v>7166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'P一般'!D41+'B一般'!D41</f>
        <v>275002</v>
      </c>
      <c r="E41" s="11">
        <f>'P一般'!E41+'B一般'!E41</f>
        <v>286365</v>
      </c>
      <c r="F41" s="11">
        <f>'P一般'!F41+'B一般'!F41</f>
        <v>287413</v>
      </c>
      <c r="G41" s="11">
        <f>'P一般'!G41+'B一般'!G41</f>
        <v>294896</v>
      </c>
      <c r="H41" s="11">
        <f>'P一般'!H41+'B一般'!H41</f>
        <v>0</v>
      </c>
      <c r="I41" s="18">
        <f>'P一般'!I41+'B一般'!I41</f>
        <v>0</v>
      </c>
      <c r="J41" s="26">
        <f>SUM(D41:I41)</f>
        <v>1143676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1143676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155456.18993781798</v>
      </c>
      <c r="E42" s="12">
        <f aca="true" t="shared" si="12" ref="E42:R42">IF(OR(E40=0,E41=0)," ",(E41/E40)*1000)</f>
        <v>160969.64586846542</v>
      </c>
      <c r="F42" s="12">
        <f t="shared" si="12"/>
        <v>160655.6735606484</v>
      </c>
      <c r="G42" s="12">
        <f t="shared" si="12"/>
        <v>161233.46090759977</v>
      </c>
      <c r="H42" s="12" t="str">
        <f t="shared" si="12"/>
        <v> </v>
      </c>
      <c r="I42" s="19" t="str">
        <f t="shared" si="12"/>
        <v> </v>
      </c>
      <c r="J42" s="27">
        <f t="shared" si="12"/>
        <v>159597.54395757744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159597.54395757744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12</v>
      </c>
      <c r="F43" s="11">
        <f>'P一般'!F43+'B一般'!F43</f>
        <v>0</v>
      </c>
      <c r="G43" s="11">
        <f>'P一般'!G43+'B一般'!G43</f>
        <v>4</v>
      </c>
      <c r="H43" s="11">
        <f>'P一般'!H43+'B一般'!H43</f>
        <v>0</v>
      </c>
      <c r="I43" s="18">
        <f>'P一般'!I43+'B一般'!I43</f>
        <v>0</v>
      </c>
      <c r="J43" s="30">
        <f>SUM(D43:I43)</f>
        <v>18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18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'P一般'!D44+'B一般'!D44</f>
        <v>828</v>
      </c>
      <c r="E44" s="11">
        <f>'P一般'!E44+'B一般'!E44</f>
        <v>3888</v>
      </c>
      <c r="F44" s="11">
        <f>'P一般'!F44+'B一般'!F44</f>
        <v>1635</v>
      </c>
      <c r="G44" s="11">
        <f>'P一般'!G44+'B一般'!G44</f>
        <v>1610</v>
      </c>
      <c r="H44" s="11">
        <f>'P一般'!H44+'B一般'!H44</f>
        <v>0</v>
      </c>
      <c r="I44" s="18">
        <f>'P一般'!I44+'B一般'!I44</f>
        <v>0</v>
      </c>
      <c r="J44" s="26">
        <f>SUM(D44:I44)</f>
        <v>7961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7961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414000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>
        <f t="shared" si="13"/>
        <v>402500</v>
      </c>
      <c r="H45" s="12" t="str">
        <f t="shared" si="13"/>
        <v> </v>
      </c>
      <c r="I45" s="19" t="str">
        <f t="shared" si="13"/>
        <v> </v>
      </c>
      <c r="J45" s="27">
        <f t="shared" si="13"/>
        <v>442277.77777777775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442277.77777777775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17003</v>
      </c>
      <c r="H46" s="11">
        <f>'P一般'!H46+'B一般'!H46</f>
        <v>0</v>
      </c>
      <c r="I46" s="18">
        <f>'P一般'!I46+'B一般'!I46</f>
        <v>0</v>
      </c>
      <c r="J46" s="30">
        <f>SUM(D46:I46)</f>
        <v>17003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17003</v>
      </c>
      <c r="S46" s="5"/>
    </row>
    <row r="47" spans="1:19" s="6" customFormat="1" ht="16.5" customHeight="1">
      <c r="A47" s="160"/>
      <c r="B47" s="112" t="s">
        <v>10</v>
      </c>
      <c r="C47" s="112" t="s">
        <v>2</v>
      </c>
      <c r="D47" s="16">
        <f>'P一般'!D47+'B一般'!D47</f>
        <v>3041</v>
      </c>
      <c r="E47" s="11">
        <f>'P一般'!E47+'B一般'!E47</f>
        <v>2967</v>
      </c>
      <c r="F47" s="11">
        <f>'P一般'!F47+'B一般'!F47</f>
        <v>5998</v>
      </c>
      <c r="G47" s="11">
        <f>'P一般'!G47+'B一般'!G47</f>
        <v>820129</v>
      </c>
      <c r="H47" s="11">
        <f>'P一般'!H47+'B一般'!H47</f>
        <v>0</v>
      </c>
      <c r="I47" s="18">
        <f>'P一般'!I47+'B一般'!I47</f>
        <v>0</v>
      </c>
      <c r="J47" s="26">
        <f>SUM(D47:I47)</f>
        <v>832135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832135</v>
      </c>
      <c r="S47" s="5"/>
    </row>
    <row r="48" spans="1:19" s="6" customFormat="1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48234.37040522261</v>
      </c>
      <c r="H48" s="12" t="str">
        <f t="shared" si="14"/>
        <v> </v>
      </c>
      <c r="I48" s="19" t="str">
        <f t="shared" si="14"/>
        <v> </v>
      </c>
      <c r="J48" s="27">
        <f t="shared" si="14"/>
        <v>48940.48109157207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48940.48109157207</v>
      </c>
      <c r="S48" s="5"/>
    </row>
    <row r="49" spans="1:19" s="6" customFormat="1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732578</v>
      </c>
      <c r="E49" s="53">
        <f aca="true" t="shared" si="15" ref="E49:I50">E4+E7+E10+E13+E16+E19+E22+E25+E28+E31+E34+E40+E43+E46+E37</f>
        <v>853233</v>
      </c>
      <c r="F49" s="14">
        <f t="shared" si="15"/>
        <v>774560</v>
      </c>
      <c r="G49" s="14">
        <f t="shared" si="15"/>
        <v>762996</v>
      </c>
      <c r="H49" s="14">
        <f t="shared" si="15"/>
        <v>0</v>
      </c>
      <c r="I49" s="21">
        <f t="shared" si="15"/>
        <v>0</v>
      </c>
      <c r="J49" s="29">
        <f>SUM(D49:I49)</f>
        <v>3123367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3123367</v>
      </c>
      <c r="S49" s="5"/>
    </row>
    <row r="50" spans="1:19" s="6" customFormat="1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42179106</v>
      </c>
      <c r="E50" s="54">
        <f t="shared" si="15"/>
        <v>50365074</v>
      </c>
      <c r="F50" s="13">
        <f t="shared" si="15"/>
        <v>40979929</v>
      </c>
      <c r="G50" s="13">
        <f t="shared" si="15"/>
        <v>37723327</v>
      </c>
      <c r="H50" s="13">
        <f t="shared" si="15"/>
        <v>0</v>
      </c>
      <c r="I50" s="20">
        <f t="shared" si="15"/>
        <v>0</v>
      </c>
      <c r="J50" s="28">
        <f>SUM(D50:I50)</f>
        <v>171247436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171247436</v>
      </c>
      <c r="S50" s="5"/>
    </row>
    <row r="51" spans="1:19" s="6" customFormat="1" ht="16.5" customHeight="1" thickBot="1">
      <c r="A51" s="164"/>
      <c r="B51" s="113" t="s">
        <v>18</v>
      </c>
      <c r="C51" s="113" t="s">
        <v>3</v>
      </c>
      <c r="D51" s="37">
        <f>IF(OR(D49=0,D50=0)," ",D50/D49*1000)</f>
        <v>57576.26628154272</v>
      </c>
      <c r="E51" s="12">
        <f>IF(OR(E49=0,E50=0)," ",E50/E49*1000)</f>
        <v>59028.51155546023</v>
      </c>
      <c r="F51" s="12">
        <f aca="true" t="shared" si="17" ref="F51:Q51">IF(OR(F49=0,F50=0)," ",(F50/F49)*1000)</f>
        <v>52907.365472009915</v>
      </c>
      <c r="G51" s="12">
        <f t="shared" si="17"/>
        <v>49441.05473685314</v>
      </c>
      <c r="H51" s="12" t="str">
        <f t="shared" si="17"/>
        <v> </v>
      </c>
      <c r="I51" s="19" t="str">
        <f t="shared" si="17"/>
        <v> </v>
      </c>
      <c r="J51" s="27">
        <f t="shared" si="17"/>
        <v>54827.830351028235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54827.830351028235</v>
      </c>
      <c r="S51" s="5"/>
    </row>
    <row r="52" spans="1:19" s="6" customFormat="1" ht="24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  <c r="S52" s="5"/>
    </row>
    <row r="53" spans="1:18" ht="15.75">
      <c r="A53" s="111" t="str">
        <f>'総合計'!A62</f>
        <v>※4～6月は確報値、7月は速報値。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22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35" sqref="B35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0</v>
      </c>
      <c r="F7" s="11">
        <f>'B原料'!F7+'P原料'!F7</f>
        <v>0</v>
      </c>
      <c r="G7" s="11">
        <f>'B原料'!G7+'P原料'!G7</f>
        <v>16621</v>
      </c>
      <c r="H7" s="11">
        <f>'B原料'!H7+'P原料'!H7</f>
        <v>0</v>
      </c>
      <c r="I7" s="18">
        <f>'B原料'!I7+'P原料'!I7</f>
        <v>0</v>
      </c>
      <c r="J7" s="30">
        <f>SUM(D7:I7)</f>
        <v>16621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16621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0</v>
      </c>
      <c r="F8" s="11">
        <f>'B原料'!F8+'P原料'!F8</f>
        <v>0</v>
      </c>
      <c r="G8" s="11">
        <f>'B原料'!G8+'P原料'!G8</f>
        <v>770900</v>
      </c>
      <c r="H8" s="11">
        <f>'B原料'!H8+'P原料'!H8</f>
        <v>0</v>
      </c>
      <c r="I8" s="18">
        <f>'B原料'!I8+'P原料'!I8</f>
        <v>0</v>
      </c>
      <c r="J8" s="26">
        <f>SUM(D8:I8)</f>
        <v>770900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770900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37" t="str">
        <f>IF(OR(D7=0,D8=0)," ",D8/D7*1000)</f>
        <v> 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>
        <f t="shared" si="1"/>
        <v>46381.08417062752</v>
      </c>
      <c r="H9" s="12" t="str">
        <f t="shared" si="1"/>
        <v> </v>
      </c>
      <c r="I9" s="19" t="str">
        <f t="shared" si="1"/>
        <v> </v>
      </c>
      <c r="J9" s="27">
        <f t="shared" si="1"/>
        <v>46381.08417062752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46381.08417062752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26853</v>
      </c>
      <c r="G10" s="11">
        <f>'B原料'!G10+'P原料'!G10</f>
        <v>8000</v>
      </c>
      <c r="H10" s="11">
        <f>'B原料'!H10+'P原料'!H10</f>
        <v>0</v>
      </c>
      <c r="I10" s="18">
        <f>'B原料'!I10+'P原料'!I10</f>
        <v>0</v>
      </c>
      <c r="J10" s="30">
        <f>SUM(D10:I10)</f>
        <v>34853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34853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1579673</v>
      </c>
      <c r="G11" s="11">
        <f>'B原料'!G11+'P原料'!G11</f>
        <v>330777</v>
      </c>
      <c r="H11" s="11">
        <f>'B原料'!H11+'P原料'!H11</f>
        <v>0</v>
      </c>
      <c r="I11" s="18">
        <f>'B原料'!I11+'P原料'!I11</f>
        <v>0</v>
      </c>
      <c r="J11" s="26">
        <f>SUM(D11:I11)</f>
        <v>1910450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1910450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>
        <f t="shared" si="2"/>
        <v>58826.6860313559</v>
      </c>
      <c r="G12" s="12">
        <f t="shared" si="2"/>
        <v>41347.125</v>
      </c>
      <c r="H12" s="12" t="str">
        <f t="shared" si="2"/>
        <v> </v>
      </c>
      <c r="I12" s="19" t="str">
        <f t="shared" si="2"/>
        <v> </v>
      </c>
      <c r="J12" s="27">
        <f t="shared" si="2"/>
        <v>54814.50664218288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54814.50664218288</v>
      </c>
      <c r="S12" s="5"/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'B原料'!D13+'P原料'!D13</f>
        <v>4796</v>
      </c>
      <c r="E13" s="11">
        <f>'B原料'!E13+'P原料'!E13</f>
        <v>14988</v>
      </c>
      <c r="F13" s="11">
        <f>'B原料'!F13+'P原料'!F13</f>
        <v>42249</v>
      </c>
      <c r="G13" s="11">
        <f>'B原料'!G13+'P原料'!G13</f>
        <v>14363</v>
      </c>
      <c r="H13" s="11">
        <f>'B原料'!H13+'P原料'!H13</f>
        <v>0</v>
      </c>
      <c r="I13" s="18">
        <f>'B原料'!I13+'P原料'!I13</f>
        <v>0</v>
      </c>
      <c r="J13" s="30">
        <f>SUM(D13:I13)</f>
        <v>76396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76396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'B原料'!D14+'P原料'!D14</f>
        <v>294267</v>
      </c>
      <c r="E14" s="11">
        <f>'B原料'!E14+'P原料'!E14</f>
        <v>885031</v>
      </c>
      <c r="F14" s="11">
        <f>'B原料'!F14+'P原料'!F14</f>
        <v>2094429</v>
      </c>
      <c r="G14" s="11">
        <f>'B原料'!G14+'P原料'!G14</f>
        <v>684714</v>
      </c>
      <c r="H14" s="11">
        <f>'B原料'!H14+'P原料'!H14</f>
        <v>0</v>
      </c>
      <c r="I14" s="18">
        <f>'B原料'!I14+'P原料'!I14</f>
        <v>0</v>
      </c>
      <c r="J14" s="26">
        <f>SUM(D14:I14)</f>
        <v>3958441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3958441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37">
        <f>IF(OR(D13=0,D14=0)," ",D14/D13*1000)</f>
        <v>61356.755629691404</v>
      </c>
      <c r="E15" s="12">
        <f aca="true" t="shared" si="3" ref="E15:R15">IF(OR(E13=0,E14=0)," ",(E14/E13)*1000)</f>
        <v>59049.30611155592</v>
      </c>
      <c r="F15" s="12">
        <f t="shared" si="3"/>
        <v>49573.457359937514</v>
      </c>
      <c r="G15" s="12">
        <f t="shared" si="3"/>
        <v>47672.07407923136</v>
      </c>
      <c r="H15" s="12" t="str">
        <f t="shared" si="3"/>
        <v> </v>
      </c>
      <c r="I15" s="19" t="str">
        <f t="shared" si="3"/>
        <v> </v>
      </c>
      <c r="J15" s="27">
        <f t="shared" si="3"/>
        <v>51814.76778888947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51814.76778888947</v>
      </c>
      <c r="S15" s="5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'B原料'!D16+'P原料'!D16</f>
        <v>7010</v>
      </c>
      <c r="E16" s="11">
        <f>'B原料'!E16+'P原料'!E16</f>
        <v>0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0</v>
      </c>
      <c r="I16" s="18">
        <f>'B原料'!I16+'P原料'!I16</f>
        <v>0</v>
      </c>
      <c r="J16" s="30">
        <f>SUM(D16:I16)</f>
        <v>7010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0</v>
      </c>
      <c r="R16" s="22">
        <f>Q16+J16</f>
        <v>7010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'B原料'!D17+'P原料'!D17</f>
        <v>388460</v>
      </c>
      <c r="E17" s="11">
        <f>'B原料'!E17+'P原料'!E17</f>
        <v>0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0</v>
      </c>
      <c r="I17" s="18">
        <f>'B原料'!I17+'P原料'!I17</f>
        <v>0</v>
      </c>
      <c r="J17" s="26">
        <f>SUM(D17:I17)</f>
        <v>388460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388460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37">
        <f>IF(OR(D16=0,D17=0)," ",D17/D16*1000)</f>
        <v>55415.1212553495</v>
      </c>
      <c r="E18" s="12" t="str">
        <f aca="true" t="shared" si="4" ref="E18:R18">IF(OR(E16=0,E17=0)," ",(E17/E16)*1000)</f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19" t="str">
        <f t="shared" si="4"/>
        <v> </v>
      </c>
      <c r="J18" s="27">
        <f t="shared" si="4"/>
        <v>55415.1212553495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55415.1212553495</v>
      </c>
      <c r="S18" s="5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'B原料'!D31+'P原料'!D31</f>
        <v>0</v>
      </c>
      <c r="E31" s="11">
        <f>'B原料'!E31+'P原料'!E31</f>
        <v>12030</v>
      </c>
      <c r="F31" s="11">
        <f>'B原料'!F31+'P原料'!F31</f>
        <v>0</v>
      </c>
      <c r="G31" s="11">
        <f>'B原料'!G31+'P原料'!G31</f>
        <v>3991</v>
      </c>
      <c r="H31" s="11">
        <f>'B原料'!H31+'P原料'!H31</f>
        <v>0</v>
      </c>
      <c r="I31" s="18">
        <f>'B原料'!I31+'P原料'!I31</f>
        <v>0</v>
      </c>
      <c r="J31" s="30">
        <f>SUM(D31:I31)</f>
        <v>16021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0</v>
      </c>
      <c r="R31" s="22">
        <f>Q31+J31</f>
        <v>16021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'B原料'!D32+'P原料'!D32</f>
        <v>0</v>
      </c>
      <c r="E32" s="11">
        <f>'B原料'!E32+'P原料'!E32</f>
        <v>771346</v>
      </c>
      <c r="F32" s="11">
        <f>'B原料'!F32+'P原料'!F32</f>
        <v>0</v>
      </c>
      <c r="G32" s="11">
        <f>'B原料'!G32+'P原料'!G32</f>
        <v>213209</v>
      </c>
      <c r="H32" s="11">
        <f>'B原料'!H32+'P原料'!H32</f>
        <v>0</v>
      </c>
      <c r="I32" s="18">
        <f>'B原料'!I32+'P原料'!I32</f>
        <v>0</v>
      </c>
      <c r="J32" s="26">
        <f>SUM(D32:I32)</f>
        <v>984555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984555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37" t="str">
        <f>IF(OR(D31=0,D32=0)," ",D32/D31*1000)</f>
        <v> </v>
      </c>
      <c r="E33" s="12">
        <f aca="true" t="shared" si="9" ref="E33:R33">IF(OR(E31=0,E32=0)," ",(E32/E31)*1000)</f>
        <v>64118.5369908562</v>
      </c>
      <c r="F33" s="12" t="str">
        <f t="shared" si="9"/>
        <v> </v>
      </c>
      <c r="G33" s="12">
        <f t="shared" si="9"/>
        <v>53422.45051365573</v>
      </c>
      <c r="H33" s="12" t="str">
        <f t="shared" si="9"/>
        <v> </v>
      </c>
      <c r="I33" s="19" t="str">
        <f t="shared" si="9"/>
        <v> </v>
      </c>
      <c r="J33" s="27">
        <f t="shared" si="9"/>
        <v>61454.029086823546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61454.029086823546</v>
      </c>
      <c r="S33" s="5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1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1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11806</v>
      </c>
      <c r="E49" s="53">
        <f aca="true" t="shared" si="15" ref="E49:I50">E4+E7+E10+E13+E16+E19+E22+E25+E28+E31+E34+E40+E43+E46+E37</f>
        <v>27018</v>
      </c>
      <c r="F49" s="14">
        <f t="shared" si="15"/>
        <v>69102</v>
      </c>
      <c r="G49" s="14">
        <f t="shared" si="15"/>
        <v>42975</v>
      </c>
      <c r="H49" s="14">
        <f t="shared" si="15"/>
        <v>0</v>
      </c>
      <c r="I49" s="21">
        <f t="shared" si="15"/>
        <v>0</v>
      </c>
      <c r="J49" s="29">
        <f>SUM(D49:I49)</f>
        <v>150901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150901</v>
      </c>
    </row>
    <row r="50" spans="1:18" ht="16.5" customHeight="1">
      <c r="A50" s="163"/>
      <c r="B50" s="112" t="s">
        <v>10</v>
      </c>
      <c r="C50" s="112" t="s">
        <v>2</v>
      </c>
      <c r="D50" s="52">
        <f>D5+D8+D11+D14+D17+D20+D23+D26+D29+D32+D35+D41+D44+D47+D38</f>
        <v>682727</v>
      </c>
      <c r="E50" s="54">
        <f t="shared" si="15"/>
        <v>1656377</v>
      </c>
      <c r="F50" s="13">
        <f t="shared" si="15"/>
        <v>3674102</v>
      </c>
      <c r="G50" s="13">
        <f t="shared" si="15"/>
        <v>1999600</v>
      </c>
      <c r="H50" s="13">
        <f t="shared" si="15"/>
        <v>0</v>
      </c>
      <c r="I50" s="20">
        <f t="shared" si="15"/>
        <v>0</v>
      </c>
      <c r="J50" s="28">
        <f>SUM(D50:I50)</f>
        <v>8012806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8012806</v>
      </c>
    </row>
    <row r="51" spans="1:18" ht="16.5" customHeight="1" thickBot="1">
      <c r="A51" s="164"/>
      <c r="B51" s="113" t="s">
        <v>18</v>
      </c>
      <c r="C51" s="113" t="s">
        <v>3</v>
      </c>
      <c r="D51" s="37">
        <f>IF(OR(D49=0,D50=0)," ",D50/D49*1000)</f>
        <v>57828.815856344234</v>
      </c>
      <c r="E51" s="12">
        <f>IF(OR(E49=0,E50=0)," ",E50/E49*1000)</f>
        <v>61306.42534606559</v>
      </c>
      <c r="F51" s="12">
        <f aca="true" t="shared" si="17" ref="F51:Q51">IF(OR(F49=0,F50=0)," ",(F50/F49)*1000)</f>
        <v>53169.257040317214</v>
      </c>
      <c r="G51" s="12">
        <f t="shared" si="17"/>
        <v>46529.37754508435</v>
      </c>
      <c r="H51" s="12" t="str">
        <f t="shared" si="17"/>
        <v> </v>
      </c>
      <c r="I51" s="19" t="str">
        <f t="shared" si="17"/>
        <v> </v>
      </c>
      <c r="J51" s="27">
        <f t="shared" si="17"/>
        <v>53099.75414344504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53099.75414344504</v>
      </c>
    </row>
    <row r="52" spans="1:18" ht="15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18" ht="14.25">
      <c r="A53" s="111" t="str">
        <f>'総合計'!A62</f>
        <v>※4～6月は確報値、7月は速報値。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59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0</v>
      </c>
      <c r="S4" s="5"/>
    </row>
    <row r="5" spans="1:19" s="6" customFormat="1" ht="16.5" customHeight="1">
      <c r="A5" s="160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0</v>
      </c>
      <c r="S5" s="5"/>
    </row>
    <row r="6" spans="1:19" s="6" customFormat="1" ht="16.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9">
        <f>IF(S4=0,"",(S5/S4)*1000)</f>
      </c>
    </row>
    <row r="7" spans="1:19" s="6" customFormat="1" ht="16.5" customHeight="1">
      <c r="A7" s="159" t="s">
        <v>19</v>
      </c>
      <c r="B7" s="112" t="s">
        <v>9</v>
      </c>
      <c r="C7" s="112" t="s">
        <v>1</v>
      </c>
      <c r="D7" s="15">
        <f>'P一般'!D7+'P原料'!D7</f>
        <v>57270</v>
      </c>
      <c r="E7" s="11">
        <f>'P一般'!E7+'P原料'!E7</f>
        <v>57698</v>
      </c>
      <c r="F7" s="11">
        <f>'P一般'!F7+'P原料'!F7</f>
        <v>18985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133953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0">
        <f>SUM(K7:P7)</f>
        <v>0</v>
      </c>
      <c r="R7" s="22">
        <f>J7+Q7</f>
        <v>133953</v>
      </c>
      <c r="S7" s="5"/>
    </row>
    <row r="8" spans="1:19" s="6" customFormat="1" ht="16.5" customHeight="1">
      <c r="A8" s="160"/>
      <c r="B8" s="112" t="s">
        <v>10</v>
      </c>
      <c r="C8" s="112" t="s">
        <v>2</v>
      </c>
      <c r="D8" s="16">
        <f>'P一般'!D8+'P原料'!D8</f>
        <v>3498167</v>
      </c>
      <c r="E8" s="11">
        <f>'P一般'!E8+'P原料'!E8</f>
        <v>3628267</v>
      </c>
      <c r="F8" s="11">
        <f>'P一般'!F8+'P原料'!F8</f>
        <v>1047904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8174338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8174338</v>
      </c>
      <c r="S8" s="5"/>
    </row>
    <row r="9" spans="1:19" s="6" customFormat="1" ht="16.5" customHeight="1" thickBot="1">
      <c r="A9" s="161"/>
      <c r="B9" s="113" t="s">
        <v>18</v>
      </c>
      <c r="C9" s="113" t="s">
        <v>3</v>
      </c>
      <c r="D9" s="17">
        <f>IF(OR(D7=0,D8=0)," ",(D8/D7)*1000)</f>
        <v>61082.01501658809</v>
      </c>
      <c r="E9" s="12">
        <f aca="true" t="shared" si="1" ref="E9:R9">IF(OR(E7=0,E8=0)," ",(E8/E7)*1000)</f>
        <v>62883.75680266214</v>
      </c>
      <c r="F9" s="12">
        <f t="shared" si="1"/>
        <v>55196.4182249144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61023.92630250909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61023.92630250909</v>
      </c>
      <c r="S9" s="5"/>
    </row>
    <row r="10" spans="1:19" s="6" customFormat="1" ht="16.5" customHeight="1">
      <c r="A10" s="159" t="s">
        <v>39</v>
      </c>
      <c r="B10" s="112" t="s">
        <v>9</v>
      </c>
      <c r="C10" s="112" t="s">
        <v>1</v>
      </c>
      <c r="D10" s="15">
        <f>'P一般'!D10+'P原料'!D10</f>
        <v>0</v>
      </c>
      <c r="E10" s="11">
        <f>'P一般'!E10+'P原料'!E10</f>
        <v>45025</v>
      </c>
      <c r="F10" s="11">
        <f>'P一般'!F10+'P原料'!F10</f>
        <v>39732</v>
      </c>
      <c r="G10" s="11">
        <f>'P一般'!G10+'P原料'!G10</f>
        <v>4003</v>
      </c>
      <c r="H10" s="11">
        <f>'P一般'!H10+'P原料'!H10</f>
        <v>0</v>
      </c>
      <c r="I10" s="18">
        <f>'P一般'!I10+'P原料'!I10</f>
        <v>0</v>
      </c>
      <c r="J10" s="30">
        <f>SUM(D10:I10)</f>
        <v>88760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0</v>
      </c>
      <c r="R10" s="22">
        <f>J10+Q10</f>
        <v>88760</v>
      </c>
      <c r="S10" s="5"/>
    </row>
    <row r="11" spans="1:19" s="6" customFormat="1" ht="16.5" customHeight="1">
      <c r="A11" s="160"/>
      <c r="B11" s="112" t="s">
        <v>10</v>
      </c>
      <c r="C11" s="112" t="s">
        <v>2</v>
      </c>
      <c r="D11" s="16">
        <f>'P一般'!D11+'P原料'!D11</f>
        <v>0</v>
      </c>
      <c r="E11" s="11">
        <f>'P一般'!E11+'P原料'!E11</f>
        <v>2723630</v>
      </c>
      <c r="F11" s="11">
        <f>'P一般'!F11+'P原料'!F11</f>
        <v>2399956</v>
      </c>
      <c r="G11" s="11">
        <f>'P一般'!G11+'P原料'!G11</f>
        <v>244327</v>
      </c>
      <c r="H11" s="11">
        <f>'P一般'!H11+'P原料'!H11</f>
        <v>0</v>
      </c>
      <c r="I11" s="18">
        <f>'P一般'!I11+'P原料'!I11</f>
        <v>0</v>
      </c>
      <c r="J11" s="26">
        <f>SUM(D11:I11)</f>
        <v>5367913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5367913</v>
      </c>
      <c r="S11" s="5"/>
    </row>
    <row r="12" spans="1:19" s="6" customFormat="1" ht="16.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>
        <f aca="true" t="shared" si="2" ref="E12:R12">IF(OR(E10=0,E11=0)," ",(E11/E10)*1000)</f>
        <v>60491.50471960022</v>
      </c>
      <c r="F12" s="12">
        <f t="shared" si="2"/>
        <v>60403.604147790196</v>
      </c>
      <c r="G12" s="12">
        <f t="shared" si="2"/>
        <v>61035.97302023483</v>
      </c>
      <c r="H12" s="12" t="str">
        <f t="shared" si="2"/>
        <v> </v>
      </c>
      <c r="I12" s="19" t="str">
        <f t="shared" si="2"/>
        <v> </v>
      </c>
      <c r="J12" s="27">
        <f t="shared" si="2"/>
        <v>60476.7124831005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60476.7124831005</v>
      </c>
      <c r="S12" s="9">
        <f>IF(S10=0,"",(S11/S10)*1000)</f>
      </c>
    </row>
    <row r="13" spans="1:19" s="6" customFormat="1" ht="16.5" customHeight="1">
      <c r="A13" s="159" t="s">
        <v>22</v>
      </c>
      <c r="B13" s="112" t="s">
        <v>9</v>
      </c>
      <c r="C13" s="112" t="s">
        <v>1</v>
      </c>
      <c r="D13" s="15">
        <f>'P一般'!D13+'P原料'!D13</f>
        <v>24695</v>
      </c>
      <c r="E13" s="11">
        <f>'P一般'!E13+'P原料'!E13</f>
        <v>82036</v>
      </c>
      <c r="F13" s="11">
        <f>'P一般'!F13+'P原料'!F13</f>
        <v>2998</v>
      </c>
      <c r="G13" s="11">
        <f>'P一般'!G13+'P原料'!G13</f>
        <v>28567</v>
      </c>
      <c r="H13" s="11">
        <f>'P一般'!H13+'P原料'!H13</f>
        <v>0</v>
      </c>
      <c r="I13" s="18">
        <f>'P一般'!I13+'P原料'!I13</f>
        <v>0</v>
      </c>
      <c r="J13" s="30">
        <f>SUM(D13:I13)</f>
        <v>138296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0</v>
      </c>
      <c r="R13" s="22">
        <f>J13+Q13</f>
        <v>138296</v>
      </c>
      <c r="S13" s="5"/>
    </row>
    <row r="14" spans="1:19" s="6" customFormat="1" ht="16.5" customHeight="1">
      <c r="A14" s="160"/>
      <c r="B14" s="112" t="s">
        <v>10</v>
      </c>
      <c r="C14" s="112" t="s">
        <v>2</v>
      </c>
      <c r="D14" s="16">
        <f>'P一般'!D14+'P原料'!D14</f>
        <v>1435437</v>
      </c>
      <c r="E14" s="11">
        <f>'P一般'!E14+'P原料'!E14</f>
        <v>4666910</v>
      </c>
      <c r="F14" s="11">
        <f>'P一般'!F14+'P原料'!F14</f>
        <v>182484</v>
      </c>
      <c r="G14" s="11">
        <f>'P一般'!G14+'P原料'!G14</f>
        <v>1481194</v>
      </c>
      <c r="H14" s="11">
        <f>'P一般'!H14+'P原料'!H14</f>
        <v>0</v>
      </c>
      <c r="I14" s="18">
        <f>'P一般'!I14+'P原料'!I14</f>
        <v>0</v>
      </c>
      <c r="J14" s="26">
        <f>SUM(D14:I14)</f>
        <v>7766025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7766025</v>
      </c>
      <c r="S14" s="5"/>
    </row>
    <row r="15" spans="1:19" s="6" customFormat="1" ht="16.5" customHeight="1" thickBot="1">
      <c r="A15" s="161"/>
      <c r="B15" s="113" t="s">
        <v>18</v>
      </c>
      <c r="C15" s="113" t="s">
        <v>3</v>
      </c>
      <c r="D15" s="17">
        <f>IF(OR(D13=0,D14=0)," ",(D14/D13)*1000)</f>
        <v>58126.62482283863</v>
      </c>
      <c r="E15" s="12">
        <f aca="true" t="shared" si="3" ref="E15:R15">IF(OR(E13=0,E14=0)," ",(E14/E13)*1000)</f>
        <v>56888.56111950851</v>
      </c>
      <c r="F15" s="12">
        <f t="shared" si="3"/>
        <v>60868.5790527018</v>
      </c>
      <c r="G15" s="12">
        <f t="shared" si="3"/>
        <v>51849.82672314209</v>
      </c>
      <c r="H15" s="12" t="str">
        <f t="shared" si="3"/>
        <v> </v>
      </c>
      <c r="I15" s="19" t="str">
        <f t="shared" si="3"/>
        <v> </v>
      </c>
      <c r="J15" s="27">
        <f t="shared" si="3"/>
        <v>56155.09486897669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56155.09486897669</v>
      </c>
      <c r="S15" s="7"/>
    </row>
    <row r="16" spans="1:19" s="6" customFormat="1" ht="16.5" customHeight="1">
      <c r="A16" s="159" t="s">
        <v>20</v>
      </c>
      <c r="B16" s="112" t="s">
        <v>9</v>
      </c>
      <c r="C16" s="112" t="s">
        <v>1</v>
      </c>
      <c r="D16" s="15">
        <f>'P一般'!D16+'P原料'!D16</f>
        <v>24983</v>
      </c>
      <c r="E16" s="11">
        <f>'P一般'!E16+'P原料'!E16</f>
        <v>22408</v>
      </c>
      <c r="F16" s="11">
        <f>'P一般'!F16+'P原料'!F16</f>
        <v>0</v>
      </c>
      <c r="G16" s="11">
        <f>'P一般'!G16+'P原料'!G16</f>
        <v>22520</v>
      </c>
      <c r="H16" s="11">
        <f>'P一般'!H16+'P原料'!H16</f>
        <v>0</v>
      </c>
      <c r="I16" s="18">
        <f>'P一般'!I16+'P原料'!I16</f>
        <v>0</v>
      </c>
      <c r="J16" s="30">
        <f>SUM(D16:I16)</f>
        <v>69911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0">
        <f>SUM(K16:P16)</f>
        <v>0</v>
      </c>
      <c r="R16" s="22">
        <f>J16+Q16</f>
        <v>69911</v>
      </c>
      <c r="S16" s="5"/>
    </row>
    <row r="17" spans="1:19" s="6" customFormat="1" ht="16.5" customHeight="1">
      <c r="A17" s="160"/>
      <c r="B17" s="112" t="s">
        <v>10</v>
      </c>
      <c r="C17" s="112" t="s">
        <v>2</v>
      </c>
      <c r="D17" s="16">
        <f>'P一般'!D17+'P原料'!D17</f>
        <v>1457581</v>
      </c>
      <c r="E17" s="11">
        <f>'P一般'!E17+'P原料'!E17</f>
        <v>1170415</v>
      </c>
      <c r="F17" s="11">
        <f>'P一般'!F17+'P原料'!F17</f>
        <v>0</v>
      </c>
      <c r="G17" s="11">
        <f>'P一般'!G17+'P原料'!G17</f>
        <v>1360805</v>
      </c>
      <c r="H17" s="11">
        <f>'P一般'!H17+'P原料'!H17</f>
        <v>0</v>
      </c>
      <c r="I17" s="18">
        <f>'P一般'!I17+'P原料'!I17</f>
        <v>0</v>
      </c>
      <c r="J17" s="26">
        <f>SUM(D17:I17)</f>
        <v>3988801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3988801</v>
      </c>
      <c r="S17" s="5"/>
    </row>
    <row r="18" spans="1:19" s="6" customFormat="1" ht="16.5" customHeight="1" thickBot="1">
      <c r="A18" s="161"/>
      <c r="B18" s="113" t="s">
        <v>18</v>
      </c>
      <c r="C18" s="113" t="s">
        <v>3</v>
      </c>
      <c r="D18" s="17">
        <f>IF(OR(D16=0,D17=0)," ",(D17/D16)*1000)</f>
        <v>58342.91318096305</v>
      </c>
      <c r="E18" s="12">
        <f aca="true" t="shared" si="4" ref="E18:R18">IF(OR(E16=0,E17=0)," ",(E17/E16)*1000)</f>
        <v>52232.01535166012</v>
      </c>
      <c r="F18" s="12" t="str">
        <f t="shared" si="4"/>
        <v> </v>
      </c>
      <c r="G18" s="12">
        <f t="shared" si="4"/>
        <v>60426.50976909414</v>
      </c>
      <c r="H18" s="12" t="str">
        <f t="shared" si="4"/>
        <v> </v>
      </c>
      <c r="I18" s="19" t="str">
        <f t="shared" si="4"/>
        <v> </v>
      </c>
      <c r="J18" s="27">
        <f t="shared" si="4"/>
        <v>57055.413311209966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57055.413311209966</v>
      </c>
      <c r="S18" s="7"/>
    </row>
    <row r="19" spans="1:19" s="6" customFormat="1" ht="16.5" customHeight="1">
      <c r="A19" s="159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0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59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0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59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0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59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0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59" t="s">
        <v>48</v>
      </c>
      <c r="B31" s="112" t="s">
        <v>9</v>
      </c>
      <c r="C31" s="112" t="s">
        <v>1</v>
      </c>
      <c r="D31" s="15">
        <f>'P一般'!D31+'P原料'!D31</f>
        <v>526684</v>
      </c>
      <c r="E31" s="11">
        <f>'P一般'!E31+'P原料'!E31</f>
        <v>566425</v>
      </c>
      <c r="F31" s="11">
        <f>'P一般'!F31+'P原料'!F31</f>
        <v>583707</v>
      </c>
      <c r="G31" s="11">
        <f>'P一般'!G31+'P原料'!G31</f>
        <v>560400</v>
      </c>
      <c r="H31" s="11">
        <f>'P一般'!H31+'P原料'!H31</f>
        <v>0</v>
      </c>
      <c r="I31" s="18">
        <f>'P一般'!I31+'P原料'!I31</f>
        <v>0</v>
      </c>
      <c r="J31" s="30">
        <f>SUM(D31:I31)</f>
        <v>2237216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0">
        <f>SUM(K31:P31)</f>
        <v>0</v>
      </c>
      <c r="R31" s="22">
        <f>J31+Q31</f>
        <v>2237216</v>
      </c>
      <c r="S31" s="5"/>
    </row>
    <row r="32" spans="1:19" s="6" customFormat="1" ht="16.5" customHeight="1">
      <c r="A32" s="160"/>
      <c r="B32" s="112" t="s">
        <v>10</v>
      </c>
      <c r="C32" s="112" t="s">
        <v>2</v>
      </c>
      <c r="D32" s="16">
        <f>'P一般'!D32+'P原料'!D32</f>
        <v>29814358</v>
      </c>
      <c r="E32" s="11">
        <f>'P一般'!E32+'P原料'!E32</f>
        <v>32971459</v>
      </c>
      <c r="F32" s="11">
        <f>'P一般'!F32+'P原料'!F32</f>
        <v>30304048</v>
      </c>
      <c r="G32" s="11">
        <f>'P一般'!G32+'P原料'!G32</f>
        <v>26888303</v>
      </c>
      <c r="H32" s="11">
        <f>'P一般'!H32+'P原料'!H32</f>
        <v>0</v>
      </c>
      <c r="I32" s="18">
        <f>'P一般'!I32+'P原料'!I32</f>
        <v>0</v>
      </c>
      <c r="J32" s="26">
        <f>SUM(D32:I32)</f>
        <v>119978168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119978168</v>
      </c>
      <c r="S32" s="5"/>
    </row>
    <row r="33" spans="1:19" s="6" customFormat="1" ht="16.5" customHeight="1" thickBot="1">
      <c r="A33" s="161"/>
      <c r="B33" s="113" t="s">
        <v>18</v>
      </c>
      <c r="C33" s="113" t="s">
        <v>3</v>
      </c>
      <c r="D33" s="17">
        <f>IF(OR(D31=0,D32=0)," ",(D32/D31)*1000)</f>
        <v>56607.6774688428</v>
      </c>
      <c r="E33" s="12">
        <f aca="true" t="shared" si="9" ref="E33:R33">IF(OR(E31=0,E32=0)," ",(E32/E31)*1000)</f>
        <v>58209.75239440349</v>
      </c>
      <c r="F33" s="12">
        <f t="shared" si="9"/>
        <v>51916.540319029926</v>
      </c>
      <c r="G33" s="12">
        <f t="shared" si="9"/>
        <v>47980.55496074232</v>
      </c>
      <c r="H33" s="12" t="str">
        <f t="shared" si="9"/>
        <v> </v>
      </c>
      <c r="I33" s="19" t="str">
        <f t="shared" si="9"/>
        <v> </v>
      </c>
      <c r="J33" s="27">
        <f t="shared" si="9"/>
        <v>53628.334501451805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53628.334501451805</v>
      </c>
      <c r="S33" s="7"/>
    </row>
    <row r="34" spans="1:19" s="6" customFormat="1" ht="16.5" customHeight="1">
      <c r="A34" s="159" t="s">
        <v>54</v>
      </c>
      <c r="B34" s="112" t="s">
        <v>9</v>
      </c>
      <c r="C34" s="112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20975</v>
      </c>
      <c r="G34" s="11">
        <f>'P一般'!G34+'P原料'!G34</f>
        <v>17391</v>
      </c>
      <c r="H34" s="11">
        <f>'P一般'!H34+'P原料'!H34</f>
        <v>0</v>
      </c>
      <c r="I34" s="18">
        <f>'P一般'!I34+'P原料'!I34</f>
        <v>0</v>
      </c>
      <c r="J34" s="30">
        <f>SUM(D34:I34)</f>
        <v>38366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38366</v>
      </c>
      <c r="S34" s="7"/>
    </row>
    <row r="35" spans="1:19" s="6" customFormat="1" ht="16.5" customHeight="1">
      <c r="A35" s="160"/>
      <c r="B35" s="112" t="s">
        <v>10</v>
      </c>
      <c r="C35" s="112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1018848</v>
      </c>
      <c r="G35" s="11">
        <f>'P一般'!G35+'P原料'!G35</f>
        <v>795518</v>
      </c>
      <c r="H35" s="11">
        <f>'P一般'!H35+'P原料'!H35</f>
        <v>0</v>
      </c>
      <c r="I35" s="18">
        <f>'P一般'!I35+'P原料'!I35</f>
        <v>0</v>
      </c>
      <c r="J35" s="26">
        <f>SUM(D35:I35)</f>
        <v>1814366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1814366</v>
      </c>
      <c r="S35" s="7"/>
    </row>
    <row r="36" spans="1:19" s="6" customFormat="1" ht="16.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>
        <f t="shared" si="10"/>
        <v>48574.39809296782</v>
      </c>
      <c r="G36" s="12">
        <f t="shared" si="10"/>
        <v>45743.08550399632</v>
      </c>
      <c r="H36" s="12" t="str">
        <f t="shared" si="10"/>
        <v> </v>
      </c>
      <c r="I36" s="19" t="str">
        <f t="shared" si="10"/>
        <v> </v>
      </c>
      <c r="J36" s="27">
        <f t="shared" si="10"/>
        <v>47290.98681123911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47290.98681123911</v>
      </c>
      <c r="S36" s="7"/>
    </row>
    <row r="37" spans="1:19" s="6" customFormat="1" ht="16.5" customHeight="1">
      <c r="A37" s="159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0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59" t="s">
        <v>11</v>
      </c>
      <c r="B40" s="114" t="s">
        <v>9</v>
      </c>
      <c r="C40" s="114" t="s">
        <v>1</v>
      </c>
      <c r="D40" s="15">
        <f>'P一般'!D40+'P原料'!D40</f>
        <v>794</v>
      </c>
      <c r="E40" s="11">
        <f>'P一般'!E40+'P原料'!E40</f>
        <v>791</v>
      </c>
      <c r="F40" s="11">
        <f>'P一般'!F40+'P原料'!F40</f>
        <v>747</v>
      </c>
      <c r="G40" s="11">
        <f>'P一般'!G40+'P原料'!G40</f>
        <v>738</v>
      </c>
      <c r="H40" s="11">
        <f>'P一般'!H40+'P原料'!H40</f>
        <v>0</v>
      </c>
      <c r="I40" s="18">
        <f>'P一般'!I40+'P原料'!I40</f>
        <v>0</v>
      </c>
      <c r="J40" s="30">
        <f>SUM(D40:I40)</f>
        <v>3070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3070</v>
      </c>
      <c r="S40" s="5"/>
    </row>
    <row r="41" spans="1:19" s="6" customFormat="1" ht="16.5" customHeight="1">
      <c r="A41" s="160"/>
      <c r="B41" s="112" t="s">
        <v>10</v>
      </c>
      <c r="C41" s="112" t="s">
        <v>2</v>
      </c>
      <c r="D41" s="16">
        <f>'P一般'!D41+'P原料'!D41</f>
        <v>51240</v>
      </c>
      <c r="E41" s="11">
        <f>'P一般'!E41+'P原料'!E41</f>
        <v>53494</v>
      </c>
      <c r="F41" s="11">
        <f>'P一般'!F41+'P原料'!F41</f>
        <v>49747</v>
      </c>
      <c r="G41" s="11">
        <f>'P一般'!G41+'P原料'!G41</f>
        <v>41395</v>
      </c>
      <c r="H41" s="11">
        <f>'P一般'!H41+'P原料'!H41</f>
        <v>0</v>
      </c>
      <c r="I41" s="18">
        <f>'P一般'!I41+'P原料'!I41</f>
        <v>0</v>
      </c>
      <c r="J41" s="26">
        <f>SUM(D41:I41)</f>
        <v>195876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195876</v>
      </c>
      <c r="S41" s="5"/>
    </row>
    <row r="42" spans="1:19" s="6" customFormat="1" ht="16.5" customHeight="1" thickBot="1">
      <c r="A42" s="161"/>
      <c r="B42" s="113" t="s">
        <v>18</v>
      </c>
      <c r="C42" s="113" t="s">
        <v>3</v>
      </c>
      <c r="D42" s="17">
        <f>IF(OR(D40=0,D41=0)," ",(D41/D40)*1000)</f>
        <v>64534.005037783376</v>
      </c>
      <c r="E42" s="12">
        <f aca="true" t="shared" si="12" ref="E42:R42">IF(OR(E40=0,E41=0)," ",(E41/E40)*1000)</f>
        <v>67628.3185840708</v>
      </c>
      <c r="F42" s="12">
        <f t="shared" si="12"/>
        <v>66595.71619812584</v>
      </c>
      <c r="G42" s="12">
        <f t="shared" si="12"/>
        <v>56090.78590785908</v>
      </c>
      <c r="H42" s="12" t="str">
        <f t="shared" si="12"/>
        <v> </v>
      </c>
      <c r="I42" s="19" t="str">
        <f t="shared" si="12"/>
        <v> </v>
      </c>
      <c r="J42" s="27">
        <f t="shared" si="12"/>
        <v>63803.25732899023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63803.25732899023</v>
      </c>
      <c r="S42" s="7"/>
    </row>
    <row r="43" spans="1:19" s="6" customFormat="1" ht="16.5" customHeight="1">
      <c r="A43" s="159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4</v>
      </c>
      <c r="H43" s="11">
        <f>'P一般'!H43+'P原料'!H43</f>
        <v>0</v>
      </c>
      <c r="I43" s="18">
        <f>'P一般'!I43+'P原料'!I43</f>
        <v>0</v>
      </c>
      <c r="J43" s="30">
        <f>SUM(D43:I43)</f>
        <v>6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6</v>
      </c>
      <c r="S43" s="5"/>
    </row>
    <row r="44" spans="1:19" s="6" customFormat="1" ht="16.5" customHeight="1">
      <c r="A44" s="160"/>
      <c r="B44" s="112" t="s">
        <v>10</v>
      </c>
      <c r="C44" s="112" t="s">
        <v>2</v>
      </c>
      <c r="D44" s="16">
        <f>'P一般'!D44+'P原料'!D44</f>
        <v>828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1610</v>
      </c>
      <c r="H44" s="11">
        <f>'P一般'!H44+'P原料'!H44</f>
        <v>0</v>
      </c>
      <c r="I44" s="18">
        <f>'P一般'!I44+'P原料'!I44</f>
        <v>0</v>
      </c>
      <c r="J44" s="26">
        <f>SUM(D44:I44)</f>
        <v>2438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2438</v>
      </c>
      <c r="S44" s="5"/>
    </row>
    <row r="45" spans="1:19" s="6" customFormat="1" ht="16.5" customHeight="1" thickBot="1">
      <c r="A45" s="161"/>
      <c r="B45" s="113" t="s">
        <v>18</v>
      </c>
      <c r="C45" s="113" t="s">
        <v>3</v>
      </c>
      <c r="D45" s="17">
        <f>IF(OR(D43=0,D44=0)," ",(D44/D43)*1000)</f>
        <v>414000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402500</v>
      </c>
      <c r="H45" s="12" t="str">
        <f t="shared" si="13"/>
        <v> </v>
      </c>
      <c r="I45" s="19" t="str">
        <f t="shared" si="13"/>
        <v> </v>
      </c>
      <c r="J45" s="27">
        <f t="shared" si="13"/>
        <v>406333.3333333333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406333.3333333333</v>
      </c>
      <c r="S45" s="7"/>
    </row>
    <row r="46" spans="1:19" s="6" customFormat="1" ht="16.5" customHeight="1">
      <c r="A46" s="159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8990</v>
      </c>
      <c r="H46" s="11">
        <f>'P一般'!H46+'P原料'!H46</f>
        <v>0</v>
      </c>
      <c r="I46" s="18">
        <f>'P一般'!I46+'P原料'!I46</f>
        <v>0</v>
      </c>
      <c r="J46" s="30">
        <f>SUM(D46:I46)</f>
        <v>8990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8990</v>
      </c>
      <c r="S46" s="5"/>
    </row>
    <row r="47" spans="1:18" ht="16.5" customHeight="1">
      <c r="A47" s="160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457171</v>
      </c>
      <c r="H47" s="11">
        <f>'P一般'!H47+'P原料'!H47</f>
        <v>0</v>
      </c>
      <c r="I47" s="18">
        <f>'P一般'!I47+'P原料'!I47</f>
        <v>0</v>
      </c>
      <c r="J47" s="26">
        <f>SUM(D47:I47)</f>
        <v>457171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457171</v>
      </c>
    </row>
    <row r="48" spans="1:18" ht="16.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50853.28142380423</v>
      </c>
      <c r="H48" s="12" t="str">
        <f t="shared" si="14"/>
        <v> </v>
      </c>
      <c r="I48" s="19" t="str">
        <f t="shared" si="14"/>
        <v> </v>
      </c>
      <c r="J48" s="27">
        <f t="shared" si="14"/>
        <v>50853.28142380423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50853.28142380423</v>
      </c>
    </row>
    <row r="49" spans="1:18" ht="16.5" customHeight="1">
      <c r="A49" s="163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634428</v>
      </c>
      <c r="E49" s="42">
        <f t="shared" si="15"/>
        <v>774383</v>
      </c>
      <c r="F49" s="42">
        <f t="shared" si="15"/>
        <v>667144</v>
      </c>
      <c r="G49" s="42">
        <f t="shared" si="15"/>
        <v>642613</v>
      </c>
      <c r="H49" s="42">
        <f t="shared" si="15"/>
        <v>0</v>
      </c>
      <c r="I49" s="25">
        <f t="shared" si="15"/>
        <v>0</v>
      </c>
      <c r="J49" s="29">
        <f>J4+J7+J10+J13+J16+J19+J22+J25+J28+J31+J37+J40+J43+J46</f>
        <v>2680202</v>
      </c>
      <c r="K49" s="41">
        <f aca="true" t="shared" si="16" ref="K49:P49">K4+K7+K10+K13+K16+K19+K22+K25+K28+K31+K37+K40+K43+K46+K34</f>
        <v>0</v>
      </c>
      <c r="L49" s="42">
        <f t="shared" si="16"/>
        <v>0</v>
      </c>
      <c r="M49" s="42">
        <f t="shared" si="16"/>
        <v>0</v>
      </c>
      <c r="N49" s="42">
        <f t="shared" si="16"/>
        <v>0</v>
      </c>
      <c r="O49" s="42">
        <f t="shared" si="16"/>
        <v>0</v>
      </c>
      <c r="P49" s="25">
        <f t="shared" si="16"/>
        <v>0</v>
      </c>
      <c r="Q49" s="30">
        <f>SUM(K49:P49)</f>
        <v>0</v>
      </c>
      <c r="R49" s="22">
        <f>J49+Q49</f>
        <v>2680202</v>
      </c>
    </row>
    <row r="50" spans="1:18" ht="16.5" customHeight="1">
      <c r="A50" s="163"/>
      <c r="B50" s="112" t="s">
        <v>10</v>
      </c>
      <c r="C50" s="112" t="s">
        <v>2</v>
      </c>
      <c r="D50" s="40">
        <f t="shared" si="15"/>
        <v>36257611</v>
      </c>
      <c r="E50" s="13">
        <f t="shared" si="15"/>
        <v>45214175</v>
      </c>
      <c r="F50" s="13">
        <f t="shared" si="15"/>
        <v>35002987</v>
      </c>
      <c r="G50" s="13">
        <f t="shared" si="15"/>
        <v>31270323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145930730</v>
      </c>
      <c r="K50" s="40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145930730</v>
      </c>
    </row>
    <row r="51" spans="1:18" ht="16.5" customHeight="1" thickBot="1">
      <c r="A51" s="164"/>
      <c r="B51" s="113" t="s">
        <v>18</v>
      </c>
      <c r="C51" s="113" t="s">
        <v>3</v>
      </c>
      <c r="D51" s="17">
        <f aca="true" t="shared" si="18" ref="D51:I51">IF(D49=0,,D50/D49*1000)</f>
        <v>57150.08007212797</v>
      </c>
      <c r="E51" s="12">
        <f t="shared" si="18"/>
        <v>58387.35483604366</v>
      </c>
      <c r="F51" s="12">
        <f t="shared" si="18"/>
        <v>52466.91418944036</v>
      </c>
      <c r="G51" s="12">
        <f t="shared" si="18"/>
        <v>48661.20511100771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54447.66103450411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54447.66103450411</v>
      </c>
    </row>
    <row r="52" spans="1:18" ht="15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3" ht="14.25">
      <c r="A53" s="111" t="str">
        <f>'総合計'!A62</f>
        <v>※4～6月は確報値、7月は速報値。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/>
      <c r="I6" s="47"/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>
        <v>57270</v>
      </c>
      <c r="E7" s="70">
        <v>57698</v>
      </c>
      <c r="F7" s="45">
        <v>18985</v>
      </c>
      <c r="G7" s="45"/>
      <c r="H7" s="45"/>
      <c r="I7" s="46"/>
      <c r="J7" s="103">
        <f>SUM(D7:I7)</f>
        <v>133953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133953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>
        <v>3498167</v>
      </c>
      <c r="E8" s="70">
        <v>3628267</v>
      </c>
      <c r="F8" s="45">
        <v>1047904</v>
      </c>
      <c r="G8" s="45"/>
      <c r="H8" s="45"/>
      <c r="I8" s="46"/>
      <c r="J8" s="103">
        <f>SUM(D8:I8)</f>
        <v>8174338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8174338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>
        <v>61082.01501658809</v>
      </c>
      <c r="E9" s="12">
        <v>62883.75680266214</v>
      </c>
      <c r="F9" s="12">
        <v>55196.4182249144</v>
      </c>
      <c r="G9" s="12" t="s">
        <v>53</v>
      </c>
      <c r="H9" s="12"/>
      <c r="I9" s="47"/>
      <c r="J9" s="27">
        <f>IF(OR(J7=0,J8=0)," ",J8/J7*1000)</f>
        <v>61023.92630250909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61023.92630250909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70">
        <v>45025</v>
      </c>
      <c r="F10" s="45">
        <v>39732</v>
      </c>
      <c r="G10" s="45">
        <v>4003</v>
      </c>
      <c r="H10" s="45"/>
      <c r="I10" s="46"/>
      <c r="J10" s="103">
        <f>SUM(D10:I10)</f>
        <v>88760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88760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70">
        <v>2723630</v>
      </c>
      <c r="F11" s="45">
        <v>2399956</v>
      </c>
      <c r="G11" s="45">
        <v>244327</v>
      </c>
      <c r="H11" s="45"/>
      <c r="I11" s="46"/>
      <c r="J11" s="103">
        <f>SUM(D11:I11)</f>
        <v>5367913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5367913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>
        <v>60491.50471960022</v>
      </c>
      <c r="F12" s="12">
        <v>60403.604147790196</v>
      </c>
      <c r="G12" s="12">
        <v>61035.97302023483</v>
      </c>
      <c r="H12" s="12"/>
      <c r="I12" s="47"/>
      <c r="J12" s="27">
        <f>IF(OR(J10=0,J11=0)," ",J11/J10*1000)</f>
        <v>60476.7124831005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60476.7124831005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24695</v>
      </c>
      <c r="E13" s="70">
        <v>82036</v>
      </c>
      <c r="F13" s="45">
        <v>2998</v>
      </c>
      <c r="G13" s="45">
        <v>28567</v>
      </c>
      <c r="H13" s="45"/>
      <c r="I13" s="46"/>
      <c r="J13" s="103">
        <f>SUM(D13:I13)</f>
        <v>138296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138296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1435437</v>
      </c>
      <c r="E14" s="70">
        <v>4666910</v>
      </c>
      <c r="F14" s="45">
        <v>182484</v>
      </c>
      <c r="G14" s="45">
        <v>1481194</v>
      </c>
      <c r="H14" s="45"/>
      <c r="I14" s="46"/>
      <c r="J14" s="103">
        <f>SUM(D14:I14)</f>
        <v>7766025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7766025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58126.62482283863</v>
      </c>
      <c r="E15" s="12">
        <v>56888.56111950851</v>
      </c>
      <c r="F15" s="12">
        <v>60868.5790527018</v>
      </c>
      <c r="G15" s="12">
        <v>51849.82672314209</v>
      </c>
      <c r="H15" s="12"/>
      <c r="I15" s="47"/>
      <c r="J15" s="27">
        <f>IF(OR(J13=0,J14=0)," ",J14/J13*1000)</f>
        <v>56155.09486897669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56155.09486897669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24983</v>
      </c>
      <c r="E16" s="70">
        <v>22408</v>
      </c>
      <c r="F16" s="45"/>
      <c r="G16" s="45">
        <v>22520</v>
      </c>
      <c r="H16" s="45"/>
      <c r="I16" s="46"/>
      <c r="J16" s="103">
        <f>SUM(D16:I16)</f>
        <v>69911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69911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1457581</v>
      </c>
      <c r="E17" s="70">
        <v>1170415</v>
      </c>
      <c r="F17" s="45"/>
      <c r="G17" s="45">
        <v>1360805</v>
      </c>
      <c r="H17" s="70"/>
      <c r="I17" s="46"/>
      <c r="J17" s="103">
        <f>SUM(D17:I17)</f>
        <v>3988801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3988801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58342.91318096305</v>
      </c>
      <c r="E18" s="12">
        <v>52232.01535166012</v>
      </c>
      <c r="F18" s="12" t="s">
        <v>53</v>
      </c>
      <c r="G18" s="12">
        <v>60426.50976909414</v>
      </c>
      <c r="H18" s="12"/>
      <c r="I18" s="47"/>
      <c r="J18" s="27">
        <f>IF(OR(J16=0,J17=0)," ",J17/J16*1000)</f>
        <v>57055.413311209966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57055.413311209966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/>
      <c r="J19" s="103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70"/>
      <c r="F20" s="45"/>
      <c r="G20" s="45"/>
      <c r="H20" s="45"/>
      <c r="I20" s="46"/>
      <c r="J20" s="103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/>
      <c r="I21" s="47"/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/>
      <c r="I24" s="47"/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/>
      <c r="I27" s="47"/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/>
      <c r="I30" s="47"/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526684</v>
      </c>
      <c r="E31" s="70">
        <v>566425</v>
      </c>
      <c r="F31" s="45">
        <v>583707</v>
      </c>
      <c r="G31" s="45">
        <v>560400</v>
      </c>
      <c r="H31" s="45"/>
      <c r="I31" s="46"/>
      <c r="J31" s="103">
        <f>SUM(D31:I31)</f>
        <v>2237216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2237216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29814358</v>
      </c>
      <c r="E32" s="70">
        <v>32971459</v>
      </c>
      <c r="F32" s="45">
        <v>30304048</v>
      </c>
      <c r="G32" s="45">
        <v>26888303</v>
      </c>
      <c r="H32" s="45"/>
      <c r="I32" s="46"/>
      <c r="J32" s="103">
        <f>SUM(D32:I32)</f>
        <v>119978168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119978168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56607.6774688428</v>
      </c>
      <c r="E33" s="12">
        <v>58209.75239440349</v>
      </c>
      <c r="F33" s="12">
        <v>51916.540319029926</v>
      </c>
      <c r="G33" s="12">
        <v>47980.55496074232</v>
      </c>
      <c r="H33" s="12"/>
      <c r="I33" s="47"/>
      <c r="J33" s="27">
        <f>IF(OR(J31=0,J32=0)," ",J32/J31*1000)</f>
        <v>53628.334501451805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53628.334501451805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70"/>
      <c r="F34" s="70">
        <v>20975</v>
      </c>
      <c r="G34" s="70">
        <v>17391</v>
      </c>
      <c r="H34" s="70"/>
      <c r="I34" s="71"/>
      <c r="J34" s="103">
        <f>SUM(D34:I34)</f>
        <v>38366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38366</v>
      </c>
      <c r="S34" s="5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70"/>
      <c r="F35" s="70">
        <v>1018848</v>
      </c>
      <c r="G35" s="70">
        <v>795518</v>
      </c>
      <c r="H35" s="70"/>
      <c r="I35" s="71"/>
      <c r="J35" s="103">
        <f>SUM(D35:I35)</f>
        <v>1814366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1814366</v>
      </c>
      <c r="S35" s="5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>
        <v>48574.39809296782</v>
      </c>
      <c r="G36" s="12">
        <v>45743.08550399632</v>
      </c>
      <c r="H36" s="12"/>
      <c r="I36" s="47"/>
      <c r="J36" s="27">
        <f>IF(OR(J34=0,J35=0)," ",J35/J34*1000)</f>
        <v>47290.98681123911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>
        <f>IF(OR(R34=0,R35=0)," ",R35/R34*1000)</f>
        <v>47290.98681123911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/>
      <c r="I39" s="47"/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794</v>
      </c>
      <c r="E40" s="70">
        <v>791</v>
      </c>
      <c r="F40" s="45">
        <v>747</v>
      </c>
      <c r="G40" s="45">
        <v>738</v>
      </c>
      <c r="H40" s="45"/>
      <c r="I40" s="46"/>
      <c r="J40" s="49">
        <f>SUM(D40:I40)</f>
        <v>3070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3070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51240</v>
      </c>
      <c r="E41" s="70">
        <v>53494</v>
      </c>
      <c r="F41" s="45">
        <v>49747</v>
      </c>
      <c r="G41" s="45">
        <v>41395</v>
      </c>
      <c r="H41" s="45"/>
      <c r="I41" s="46"/>
      <c r="J41" s="49">
        <f>SUM(D41:I41)</f>
        <v>195876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195876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64534.005037783376</v>
      </c>
      <c r="E42" s="12">
        <v>67628.3185840708</v>
      </c>
      <c r="F42" s="12">
        <v>66595.71619812584</v>
      </c>
      <c r="G42" s="12">
        <v>56090.78590785908</v>
      </c>
      <c r="H42" s="12"/>
      <c r="I42" s="47"/>
      <c r="J42" s="27">
        <f>IF(OR(J40=0,J41=0)," ",J41/J40*1000)</f>
        <v>63803.25732899023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63803.25732899023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>
        <v>2</v>
      </c>
      <c r="E43" s="70"/>
      <c r="F43" s="45"/>
      <c r="G43" s="45">
        <v>4</v>
      </c>
      <c r="H43" s="45"/>
      <c r="I43" s="46"/>
      <c r="J43" s="49">
        <f>SUM(D43:I43)</f>
        <v>6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6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43">
        <v>828</v>
      </c>
      <c r="E44" s="70"/>
      <c r="F44" s="45"/>
      <c r="G44" s="45">
        <v>1610</v>
      </c>
      <c r="H44" s="45"/>
      <c r="I44" s="46"/>
      <c r="J44" s="49">
        <f>SUM(D44:I44)</f>
        <v>2438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2438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>
        <v>414000</v>
      </c>
      <c r="E45" s="12" t="s">
        <v>53</v>
      </c>
      <c r="F45" s="12" t="s">
        <v>53</v>
      </c>
      <c r="G45" s="12">
        <v>402500</v>
      </c>
      <c r="H45" s="12"/>
      <c r="I45" s="47"/>
      <c r="J45" s="27">
        <f>IF(OR(J43=0,J44=0)," ",J44/J43*1000)</f>
        <v>406333.3333333333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406333.3333333333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70"/>
      <c r="F46" s="45"/>
      <c r="G46" s="45">
        <v>8990</v>
      </c>
      <c r="H46" s="45"/>
      <c r="I46" s="46"/>
      <c r="J46" s="49">
        <f>SUM(D46:I46)</f>
        <v>8990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8990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70"/>
      <c r="F47" s="45"/>
      <c r="G47" s="45">
        <v>457171</v>
      </c>
      <c r="H47" s="45"/>
      <c r="I47" s="46"/>
      <c r="J47" s="49">
        <f>SUM(D47:I47)</f>
        <v>457171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457171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50853.28142380423</v>
      </c>
      <c r="H48" s="12"/>
      <c r="I48" s="47"/>
      <c r="J48" s="27">
        <f>IF(OR(J46=0,J47=0)," ",J47/J46*1000)</f>
        <v>50853.28142380423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50853.28142380423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634428</v>
      </c>
      <c r="E49" s="54">
        <f aca="true" t="shared" si="0" ref="E49:H50">E4+E7+E10+E13+E16+E19+E22+E25+E28+E31+E34+E37+E40+E46+E43</f>
        <v>774383</v>
      </c>
      <c r="F49" s="53">
        <f t="shared" si="0"/>
        <v>667144</v>
      </c>
      <c r="G49" s="53">
        <f t="shared" si="0"/>
        <v>642613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2718568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2718568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36257611</v>
      </c>
      <c r="E50" s="54">
        <f t="shared" si="0"/>
        <v>45214175</v>
      </c>
      <c r="F50" s="53">
        <f t="shared" si="0"/>
        <v>35002987</v>
      </c>
      <c r="G50" s="53">
        <f t="shared" si="0"/>
        <v>31270323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147745096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147745096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57150.08007212797</v>
      </c>
      <c r="E51" s="12">
        <f aca="true" t="shared" si="2" ref="E51:L51">IF(OR(E49=0,E50=0)," ",E50/E49*1000)</f>
        <v>58387.35483604366</v>
      </c>
      <c r="F51" s="12">
        <f t="shared" si="2"/>
        <v>52466.91418944036</v>
      </c>
      <c r="G51" s="12">
        <f t="shared" si="2"/>
        <v>48661.20511100771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54346.661919069156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54346.661919069156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3" ht="14.25">
      <c r="A53" s="111" t="str">
        <f>'総合計'!A62</f>
        <v>※4～6月は確報値、7月は速報値。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0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3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4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3" ht="14.25">
      <c r="A53" s="111" t="str">
        <f>'総合計'!A62</f>
        <v>※4～6月は確報値、7月は速報値。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20500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20500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20500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984889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984889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984889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>
        <f t="shared" si="0"/>
        <v>48043.365853658535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48043.365853658535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48043.365853658535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15">
        <f>'B一般'!D7+'B原料'!D7</f>
        <v>24737</v>
      </c>
      <c r="E7" s="11">
        <f>'B一般'!E7+'B原料'!E7</f>
        <v>35704</v>
      </c>
      <c r="F7" s="11">
        <f>'B一般'!F7+'B原料'!F7</f>
        <v>18720</v>
      </c>
      <c r="G7" s="11">
        <f>'B一般'!G7+'B原料'!G7</f>
        <v>28761</v>
      </c>
      <c r="H7" s="11">
        <f>'B一般'!H7+'B原料'!H7</f>
        <v>0</v>
      </c>
      <c r="I7" s="18">
        <f>'B一般'!I7+'B原料'!I7</f>
        <v>0</v>
      </c>
      <c r="J7" s="30">
        <f>SUM(D7:I7)</f>
        <v>107922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0">
        <f>SUM(K7:P7)</f>
        <v>0</v>
      </c>
      <c r="R7" s="22">
        <f>J7+Q7</f>
        <v>107922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16">
        <f>'B一般'!D8+'B原料'!D8</f>
        <v>1533870</v>
      </c>
      <c r="E8" s="11">
        <f>'B一般'!E8+'B原料'!E8</f>
        <v>2295961</v>
      </c>
      <c r="F8" s="11">
        <f>'B一般'!F8+'B原料'!F8</f>
        <v>963553</v>
      </c>
      <c r="G8" s="11">
        <f>'B一般'!G8+'B原料'!G8</f>
        <v>1336626</v>
      </c>
      <c r="H8" s="11">
        <f>'B一般'!H8+'B原料'!H8</f>
        <v>0</v>
      </c>
      <c r="I8" s="18">
        <f>'B一般'!I8+'B原料'!I8</f>
        <v>0</v>
      </c>
      <c r="J8" s="26">
        <f>SUM(D8:I8)</f>
        <v>6130010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6130010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7">
        <f>IF(OR(D7=0,D8=0)," ",(D8/D7)*1000)</f>
        <v>62007.1148482031</v>
      </c>
      <c r="E9" s="12">
        <f aca="true" t="shared" si="1" ref="E9:R9">IF(OR(E7=0,E8=0)," ",(E8/E7)*1000)</f>
        <v>64305.42796325342</v>
      </c>
      <c r="F9" s="12">
        <f t="shared" si="1"/>
        <v>51471.84829059829</v>
      </c>
      <c r="G9" s="12">
        <f t="shared" si="1"/>
        <v>46473.55794304788</v>
      </c>
      <c r="H9" s="12" t="str">
        <f t="shared" si="1"/>
        <v> </v>
      </c>
      <c r="I9" s="19" t="str">
        <f t="shared" si="1"/>
        <v> </v>
      </c>
      <c r="J9" s="27">
        <f t="shared" si="1"/>
        <v>56800.37434443394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56800.37434443394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43645</v>
      </c>
      <c r="G10" s="11">
        <f>'B一般'!G10+'B原料'!G10</f>
        <v>12303</v>
      </c>
      <c r="H10" s="11">
        <f>'B一般'!H10+'B原料'!H10</f>
        <v>0</v>
      </c>
      <c r="I10" s="18">
        <f>'B一般'!I10+'B原料'!I10</f>
        <v>0</v>
      </c>
      <c r="J10" s="30">
        <f>SUM(D10:I10)</f>
        <v>55948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0</v>
      </c>
      <c r="R10" s="22">
        <f>J10+Q10</f>
        <v>55948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2605997</v>
      </c>
      <c r="G11" s="11">
        <f>'B一般'!G11+'B原料'!G11</f>
        <v>508698</v>
      </c>
      <c r="H11" s="11">
        <f>'B一般'!H11+'B原料'!H11</f>
        <v>0</v>
      </c>
      <c r="I11" s="18">
        <f>'B一般'!I11+'B原料'!I11</f>
        <v>0</v>
      </c>
      <c r="J11" s="26">
        <f>SUM(D11:I11)</f>
        <v>3114695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3114695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>
        <f t="shared" si="2"/>
        <v>59708.9471875358</v>
      </c>
      <c r="G12" s="12">
        <f t="shared" si="2"/>
        <v>41347.4762253109</v>
      </c>
      <c r="H12" s="12" t="str">
        <f t="shared" si="2"/>
        <v> </v>
      </c>
      <c r="I12" s="19" t="str">
        <f t="shared" si="2"/>
        <v> </v>
      </c>
      <c r="J12" s="27">
        <f t="shared" si="2"/>
        <v>55671.24830199471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55671.24830199471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5">
        <f>'B一般'!D13+'B原料'!D13</f>
        <v>28499</v>
      </c>
      <c r="E13" s="11">
        <f>'B一般'!E13+'B原料'!E13</f>
        <v>34974</v>
      </c>
      <c r="F13" s="11">
        <f>'B一般'!F13+'B原料'!F13</f>
        <v>42249</v>
      </c>
      <c r="G13" s="11">
        <f>'B一般'!G13+'B原料'!G13</f>
        <v>56387</v>
      </c>
      <c r="H13" s="11">
        <f>'B一般'!H13+'B原料'!H13</f>
        <v>0</v>
      </c>
      <c r="I13" s="18">
        <f>'B一般'!I13+'B原料'!I13</f>
        <v>0</v>
      </c>
      <c r="J13" s="30">
        <f>SUM(D13:I13)</f>
        <v>162109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0</v>
      </c>
      <c r="R13" s="22">
        <f>J13+Q13</f>
        <v>162109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6">
        <f>'B一般'!D14+'B原料'!D14</f>
        <v>1700314</v>
      </c>
      <c r="E14" s="11">
        <f>'B一般'!E14+'B原料'!E14</f>
        <v>2147037</v>
      </c>
      <c r="F14" s="11">
        <f>'B一般'!F14+'B原料'!F14</f>
        <v>2094429</v>
      </c>
      <c r="G14" s="11">
        <f>'B一般'!G14+'B原料'!G14</f>
        <v>2984286</v>
      </c>
      <c r="H14" s="11">
        <f>'B一般'!H14+'B原料'!H14</f>
        <v>0</v>
      </c>
      <c r="I14" s="18">
        <f>'B一般'!I14+'B原料'!I14</f>
        <v>0</v>
      </c>
      <c r="J14" s="26">
        <f>SUM(D14:I14)</f>
        <v>8926066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8926066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7">
        <f>IF(OR(D13=0,D14=0)," ",(D14/D13)*1000)</f>
        <v>59662.233762588156</v>
      </c>
      <c r="E15" s="12">
        <f aca="true" t="shared" si="3" ref="E15:R15">IF(OR(E13=0,E14=0)," ",(E14/E13)*1000)</f>
        <v>61389.51792760337</v>
      </c>
      <c r="F15" s="12">
        <f t="shared" si="3"/>
        <v>49573.457359937514</v>
      </c>
      <c r="G15" s="12">
        <f t="shared" si="3"/>
        <v>52925.071381701455</v>
      </c>
      <c r="H15" s="12" t="str">
        <f t="shared" si="3"/>
        <v> </v>
      </c>
      <c r="I15" s="19" t="str">
        <f t="shared" si="3"/>
        <v> </v>
      </c>
      <c r="J15" s="27">
        <f t="shared" si="3"/>
        <v>55062.124866602106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55062.124866602106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5">
        <f>'B一般'!D16+'B原料'!D16</f>
        <v>26055</v>
      </c>
      <c r="E16" s="11">
        <f>'B一般'!E16+'B原料'!E16</f>
        <v>2000</v>
      </c>
      <c r="F16" s="11">
        <f>'B一般'!F16+'B原料'!F16</f>
        <v>22391</v>
      </c>
      <c r="G16" s="11">
        <f>'B一般'!G16+'B原料'!G16</f>
        <v>20466</v>
      </c>
      <c r="H16" s="11">
        <f>'B一般'!H16+'B原料'!H16</f>
        <v>0</v>
      </c>
      <c r="I16" s="18">
        <f>'B一般'!I16+'B原料'!I16</f>
        <v>0</v>
      </c>
      <c r="J16" s="30">
        <f>SUM(D16:I16)</f>
        <v>70912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0">
        <f>SUM(K16:P16)</f>
        <v>0</v>
      </c>
      <c r="R16" s="22">
        <f>J16+Q16</f>
        <v>70912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6">
        <f>'B一般'!D17+'B原料'!D17</f>
        <v>1535132</v>
      </c>
      <c r="E17" s="11">
        <f>'B一般'!E17+'B原料'!E17</f>
        <v>118912</v>
      </c>
      <c r="F17" s="11">
        <f>'B一般'!F17+'B原料'!F17</f>
        <v>1126327</v>
      </c>
      <c r="G17" s="11">
        <f>'B一般'!G17+'B原料'!G17</f>
        <v>1406955</v>
      </c>
      <c r="H17" s="11">
        <f>'B一般'!H17+'B原料'!H17</f>
        <v>0</v>
      </c>
      <c r="I17" s="18">
        <f>'B一般'!I17+'B原料'!I17</f>
        <v>0</v>
      </c>
      <c r="J17" s="26">
        <f>SUM(D17:I17)</f>
        <v>4187326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4187326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7">
        <f>IF(OR(D16=0,D17=0)," ",(D17/D16)*1000)</f>
        <v>58918.90232201113</v>
      </c>
      <c r="E18" s="12">
        <f aca="true" t="shared" si="4" ref="E18:R18">IF(OR(E16=0,E17=0)," ",(E17/E16)*1000)</f>
        <v>59456</v>
      </c>
      <c r="F18" s="12">
        <f t="shared" si="4"/>
        <v>50302.66624983252</v>
      </c>
      <c r="G18" s="12">
        <f t="shared" si="4"/>
        <v>68745.9689240692</v>
      </c>
      <c r="H18" s="12" t="str">
        <f t="shared" si="4"/>
        <v> </v>
      </c>
      <c r="I18" s="19" t="str">
        <f t="shared" si="4"/>
        <v> </v>
      </c>
      <c r="J18" s="27">
        <f t="shared" si="4"/>
        <v>59049.61078519855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59049.61078519855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0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0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5">
        <f>'B一般'!D31+'B原料'!D31</f>
        <v>29690</v>
      </c>
      <c r="E31" s="11">
        <f>'B一般'!E31+'B原料'!E31</f>
        <v>32190</v>
      </c>
      <c r="F31" s="11">
        <f>'B一般'!F31+'B原料'!F31</f>
        <v>27971</v>
      </c>
      <c r="G31" s="11">
        <f>'B一般'!G31+'B原料'!G31</f>
        <v>36337</v>
      </c>
      <c r="H31" s="11">
        <f>'B一般'!H31+'B原料'!H31</f>
        <v>0</v>
      </c>
      <c r="I31" s="18">
        <f>'B一般'!I31+'B原料'!I31</f>
        <v>0</v>
      </c>
      <c r="J31" s="30">
        <f>SUM(D31:I31)</f>
        <v>126188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0</v>
      </c>
      <c r="R31" s="22">
        <f>J31+Q31</f>
        <v>126188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6">
        <f>'B一般'!D32+'B原料'!D32</f>
        <v>1608103</v>
      </c>
      <c r="E32" s="11">
        <f>'B一般'!E32+'B原料'!E32</f>
        <v>2005640</v>
      </c>
      <c r="F32" s="11">
        <f>'B一般'!F32+'B原料'!F32</f>
        <v>1630550</v>
      </c>
      <c r="G32" s="11">
        <f>'B一般'!G32+'B原料'!G32</f>
        <v>1599580</v>
      </c>
      <c r="H32" s="11">
        <f>'B一般'!H32+'B原料'!H32</f>
        <v>0</v>
      </c>
      <c r="I32" s="18">
        <f>'B一般'!I32+'B原料'!I32</f>
        <v>0</v>
      </c>
      <c r="J32" s="26">
        <f>SUM(D32:I32)</f>
        <v>6843873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6843873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7">
        <f>IF(OR(D31=0,D32=0)," ",(D32/D31)*1000)</f>
        <v>54163.118895250926</v>
      </c>
      <c r="E33" s="12">
        <f aca="true" t="shared" si="9" ref="E33:R33">IF(OR(E31=0,E32=0)," ",(E32/E31)*1000)</f>
        <v>62306.3063063063</v>
      </c>
      <c r="F33" s="12">
        <f t="shared" si="9"/>
        <v>58294.30481570198</v>
      </c>
      <c r="G33" s="12">
        <f t="shared" si="9"/>
        <v>44020.695159204115</v>
      </c>
      <c r="H33" s="12" t="str">
        <f t="shared" si="9"/>
        <v> </v>
      </c>
      <c r="I33" s="19" t="str">
        <f t="shared" si="9"/>
        <v> </v>
      </c>
      <c r="J33" s="27">
        <f t="shared" si="9"/>
        <v>54235.52952737186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54235.52952737186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15">
        <f>'B一般'!D40+'B原料'!D40</f>
        <v>975</v>
      </c>
      <c r="E40" s="11">
        <f>'B一般'!E40+'B原料'!E40</f>
        <v>988</v>
      </c>
      <c r="F40" s="11">
        <f>'B一般'!F40+'B原料'!F40</f>
        <v>1042</v>
      </c>
      <c r="G40" s="11">
        <f>'B一般'!G40+'B原料'!G40</f>
        <v>1091</v>
      </c>
      <c r="H40" s="11">
        <f>'B一般'!H40+'B原料'!H40</f>
        <v>0</v>
      </c>
      <c r="I40" s="18">
        <f>'B一般'!I40+'B原料'!I40</f>
        <v>0</v>
      </c>
      <c r="J40" s="30">
        <f>SUM(D40:I40)</f>
        <v>4096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0">
        <f>SUM(K40:P40)</f>
        <v>0</v>
      </c>
      <c r="R40" s="22">
        <f>J40+Q40</f>
        <v>4096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16">
        <f>'B一般'!D41+'B原料'!D41</f>
        <v>223762</v>
      </c>
      <c r="E41" s="11">
        <f>'B一般'!E41+'B原料'!E41</f>
        <v>232871</v>
      </c>
      <c r="F41" s="11">
        <f>'B一般'!F41+'B原料'!F41</f>
        <v>237666</v>
      </c>
      <c r="G41" s="11">
        <f>'B一般'!G41+'B原料'!G41</f>
        <v>253501</v>
      </c>
      <c r="H41" s="11">
        <f>'B一般'!H41+'B原料'!H41</f>
        <v>0</v>
      </c>
      <c r="I41" s="18">
        <f>'B一般'!I41+'B原料'!I41</f>
        <v>0</v>
      </c>
      <c r="J41" s="26">
        <f>SUM(D41:I41)</f>
        <v>947800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947800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7">
        <f>IF(OR(D40=0,D41=0)," ",(D41/D40)*1000)</f>
        <v>229499.4871794872</v>
      </c>
      <c r="E42" s="12">
        <f aca="true" t="shared" si="12" ref="E42:R42">IF(OR(E40=0,E41=0)," ",(E41/E40)*1000)</f>
        <v>235699.39271255062</v>
      </c>
      <c r="F42" s="12">
        <f t="shared" si="12"/>
        <v>228086.37236084454</v>
      </c>
      <c r="G42" s="12">
        <f t="shared" si="12"/>
        <v>232356.55362053163</v>
      </c>
      <c r="H42" s="12" t="str">
        <f t="shared" si="12"/>
        <v> </v>
      </c>
      <c r="I42" s="19" t="str">
        <f t="shared" si="12"/>
        <v> </v>
      </c>
      <c r="J42" s="27">
        <f t="shared" si="12"/>
        <v>231396.484375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231396.484375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12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12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12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3888</v>
      </c>
      <c r="F44" s="11">
        <f>'B一般'!F44+'B原料'!F44</f>
        <v>1635</v>
      </c>
      <c r="G44" s="11">
        <f>'B一般'!G44+'B原料'!G44</f>
        <v>0</v>
      </c>
      <c r="H44" s="11">
        <f>'B一般'!H44+'B原料'!H44</f>
        <v>0</v>
      </c>
      <c r="I44" s="18">
        <f>'B一般'!I44+'B原料'!I44</f>
        <v>0</v>
      </c>
      <c r="J44" s="26">
        <f>SUM(D44:I44)</f>
        <v>5523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5523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324000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460250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460250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8013</v>
      </c>
      <c r="H46" s="11">
        <f>'B一般'!H46+'B原料'!H46</f>
        <v>0</v>
      </c>
      <c r="I46" s="18">
        <f>'B一般'!I46+'B原料'!I46</f>
        <v>0</v>
      </c>
      <c r="J46" s="30">
        <f>SUM(D46:I46)</f>
        <v>8013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8013</v>
      </c>
      <c r="S46" s="5"/>
    </row>
    <row r="47" spans="1:18" ht="15" customHeight="1">
      <c r="A47" s="160"/>
      <c r="B47" s="112" t="s">
        <v>10</v>
      </c>
      <c r="C47" s="112" t="s">
        <v>2</v>
      </c>
      <c r="D47" s="16">
        <f>'B一般'!D47+'B原料'!D47</f>
        <v>3041</v>
      </c>
      <c r="E47" s="11">
        <f>'B一般'!E47+'B原料'!E47</f>
        <v>2967</v>
      </c>
      <c r="F47" s="11">
        <f>'B一般'!F47+'B原料'!F47</f>
        <v>5998</v>
      </c>
      <c r="G47" s="11">
        <f>'B一般'!G47+'B原料'!G47</f>
        <v>362958</v>
      </c>
      <c r="H47" s="11">
        <f>'B一般'!H47+'B原料'!H47</f>
        <v>0</v>
      </c>
      <c r="I47" s="18">
        <f>'B一般'!I47+'B原料'!I47</f>
        <v>0</v>
      </c>
      <c r="J47" s="26">
        <f>SUM(D47:I47)</f>
        <v>374964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374964</v>
      </c>
    </row>
    <row r="48" spans="1:18" ht="15" customHeight="1" thickBot="1">
      <c r="A48" s="161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45296.14376637964</v>
      </c>
      <c r="H48" s="12" t="str">
        <f t="shared" si="14"/>
        <v> </v>
      </c>
      <c r="I48" s="19" t="str">
        <f t="shared" si="14"/>
        <v> </v>
      </c>
      <c r="J48" s="27">
        <f t="shared" si="14"/>
        <v>46794.45900411831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46794.45900411831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2">
        <f>D4+D7+D10+D13+D16+D19+D22+D25+D28+D31+D34+D40+D43+D46+D37</f>
        <v>109956</v>
      </c>
      <c r="E49" s="53">
        <f aca="true" t="shared" si="15" ref="E49:I50">E4+E7+E10+E13+E16+E19+E22+E25+E28+E31+E34+E40+E43+E46+E37</f>
        <v>105868</v>
      </c>
      <c r="F49" s="14">
        <f t="shared" si="15"/>
        <v>176518</v>
      </c>
      <c r="G49" s="14">
        <f t="shared" si="15"/>
        <v>163358</v>
      </c>
      <c r="H49" s="14">
        <f t="shared" si="15"/>
        <v>0</v>
      </c>
      <c r="I49" s="21">
        <f t="shared" si="15"/>
        <v>0</v>
      </c>
      <c r="J49" s="29">
        <f>SUM(D49:I49)</f>
        <v>555700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555700</v>
      </c>
    </row>
    <row r="50" spans="1:18" ht="15" customHeight="1">
      <c r="A50" s="163"/>
      <c r="B50" s="112" t="s">
        <v>10</v>
      </c>
      <c r="C50" s="112" t="s">
        <v>2</v>
      </c>
      <c r="D50" s="52">
        <f>D5+D8+D11+D14+D17+D20+D23+D26+D29+D32+D35+D41+D44+D47+D38</f>
        <v>6604222</v>
      </c>
      <c r="E50" s="54">
        <f t="shared" si="15"/>
        <v>6807276</v>
      </c>
      <c r="F50" s="13">
        <f t="shared" si="15"/>
        <v>9651044</v>
      </c>
      <c r="G50" s="13">
        <f t="shared" si="15"/>
        <v>8452604</v>
      </c>
      <c r="H50" s="13">
        <f t="shared" si="15"/>
        <v>0</v>
      </c>
      <c r="I50" s="20">
        <f t="shared" si="15"/>
        <v>0</v>
      </c>
      <c r="J50" s="28">
        <f>SUM(D50:I50)</f>
        <v>31515146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31515146</v>
      </c>
    </row>
    <row r="51" spans="1:18" ht="15" customHeight="1" thickBot="1">
      <c r="A51" s="164"/>
      <c r="B51" s="113" t="s">
        <v>18</v>
      </c>
      <c r="C51" s="113" t="s">
        <v>3</v>
      </c>
      <c r="D51" s="37">
        <f>IF(OR(D49=0,D50=0)," ",D50/D49*1000)</f>
        <v>60062.406780894176</v>
      </c>
      <c r="E51" s="12">
        <f>IF(OR(E49=0,E50=0)," ",E50/E49*1000)</f>
        <v>64299.65617561492</v>
      </c>
      <c r="F51" s="12">
        <f aca="true" t="shared" si="17" ref="F51:Q51">IF(OR(F49=0,F50=0)," ",(F50/F49)*1000)</f>
        <v>54674.56010151939</v>
      </c>
      <c r="G51" s="12">
        <f t="shared" si="17"/>
        <v>51742.82251251851</v>
      </c>
      <c r="H51" s="12" t="str">
        <f t="shared" si="17"/>
        <v> </v>
      </c>
      <c r="I51" s="19" t="str">
        <f t="shared" si="17"/>
        <v> </v>
      </c>
      <c r="J51" s="27">
        <f t="shared" si="17"/>
        <v>56712.51754543819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56712.51754543819</v>
      </c>
    </row>
    <row r="52" spans="1:18" ht="15" customHeight="1" thickBot="1">
      <c r="A52" s="166" t="s">
        <v>13</v>
      </c>
      <c r="B52" s="167"/>
      <c r="C52" s="168"/>
      <c r="D52" s="31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3" ht="14.25">
      <c r="A53" s="111" t="str">
        <f>'総合計'!A62</f>
        <v>※4～6月は確報値、7月は速報値。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>
        <v>20500</v>
      </c>
      <c r="G4" s="45"/>
      <c r="H4" s="45"/>
      <c r="I4" s="46"/>
      <c r="J4" s="49">
        <f>SUM(D4:I4)</f>
        <v>20500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20500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>
        <v>984889</v>
      </c>
      <c r="G5" s="45"/>
      <c r="H5" s="45"/>
      <c r="I5" s="46"/>
      <c r="J5" s="103">
        <f>SUM(D5:I5)</f>
        <v>984889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984889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>
        <v>48043.365853658535</v>
      </c>
      <c r="G6" s="12" t="s">
        <v>53</v>
      </c>
      <c r="H6" s="12"/>
      <c r="I6" s="47"/>
      <c r="J6" s="27">
        <f>IF(OR(J4=0,J5=0)," ",J5/J4*1000)</f>
        <v>48043.365853658535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>
        <f>IF(OR(R4=0,R5=0)," ",R5/R4*1000)</f>
        <v>48043.365853658535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>
        <v>24737</v>
      </c>
      <c r="E7" s="45">
        <v>35704</v>
      </c>
      <c r="F7" s="45">
        <v>18720</v>
      </c>
      <c r="G7" s="45">
        <v>12140</v>
      </c>
      <c r="H7" s="45"/>
      <c r="I7" s="46"/>
      <c r="J7" s="103">
        <f>SUM(D7:I7)</f>
        <v>91301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91301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>
        <v>1533870</v>
      </c>
      <c r="E8" s="45">
        <v>2295961</v>
      </c>
      <c r="F8" s="45">
        <v>963553</v>
      </c>
      <c r="G8" s="45">
        <v>565726</v>
      </c>
      <c r="H8" s="45"/>
      <c r="I8" s="46"/>
      <c r="J8" s="103">
        <f>SUM(D8:I8)</f>
        <v>5359110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5359110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>
        <v>62007.1148482031</v>
      </c>
      <c r="E9" s="12">
        <v>64305.42796325342</v>
      </c>
      <c r="F9" s="12">
        <v>51471.84829059829</v>
      </c>
      <c r="G9" s="12">
        <v>46600.1647446458</v>
      </c>
      <c r="H9" s="12"/>
      <c r="I9" s="47"/>
      <c r="J9" s="27">
        <f>IF(OR(J7=0,J8=0)," ",J8/J7*1000)</f>
        <v>58697.16651515318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58697.16651515318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>
        <v>16792</v>
      </c>
      <c r="G10" s="45">
        <v>4303</v>
      </c>
      <c r="H10" s="45"/>
      <c r="I10" s="46"/>
      <c r="J10" s="49">
        <f>SUM(D10:I10)</f>
        <v>21095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21095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>
        <v>1026324</v>
      </c>
      <c r="G11" s="45">
        <v>177921</v>
      </c>
      <c r="H11" s="45"/>
      <c r="I11" s="46"/>
      <c r="J11" s="49">
        <f>SUM(D11:I11)</f>
        <v>1204245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1204245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61119.818961410194</v>
      </c>
      <c r="G12" s="12">
        <v>41348.129212177555</v>
      </c>
      <c r="H12" s="12"/>
      <c r="I12" s="47"/>
      <c r="J12" s="27">
        <f>IF(OR(J10=0,J11=0)," ",J11/J10*1000)</f>
        <v>57086.75041479024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57086.75041479024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23703</v>
      </c>
      <c r="E13" s="45">
        <v>19986</v>
      </c>
      <c r="F13" s="45"/>
      <c r="G13" s="45">
        <v>42024</v>
      </c>
      <c r="H13" s="45"/>
      <c r="I13" s="46"/>
      <c r="J13" s="49">
        <f>SUM(D13:I13)</f>
        <v>85713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85713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1406047</v>
      </c>
      <c r="E14" s="45">
        <v>1262006</v>
      </c>
      <c r="F14" s="45"/>
      <c r="G14" s="45">
        <v>2299572</v>
      </c>
      <c r="H14" s="45"/>
      <c r="I14" s="46"/>
      <c r="J14" s="49">
        <f>SUM(D14:I14)</f>
        <v>4967625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4967625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59319.36885626292</v>
      </c>
      <c r="E15" s="12">
        <v>63144.50115080557</v>
      </c>
      <c r="F15" s="12" t="s">
        <v>53</v>
      </c>
      <c r="G15" s="12">
        <v>54720.44545973729</v>
      </c>
      <c r="H15" s="12"/>
      <c r="I15" s="47"/>
      <c r="J15" s="27">
        <f>IF(OR(J13=0,J14=0)," ",J14/J13*1000)</f>
        <v>57956.49434741521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57956.49434741521</v>
      </c>
      <c r="S15" s="7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19045</v>
      </c>
      <c r="E16" s="45">
        <v>2000</v>
      </c>
      <c r="F16" s="45">
        <v>22391</v>
      </c>
      <c r="G16" s="45">
        <v>20466</v>
      </c>
      <c r="H16" s="45"/>
      <c r="I16" s="46"/>
      <c r="J16" s="49">
        <f>SUM(D16:I16)</f>
        <v>63902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63902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1146672</v>
      </c>
      <c r="E17" s="45">
        <v>118912</v>
      </c>
      <c r="F17" s="45">
        <v>1126327</v>
      </c>
      <c r="G17" s="45">
        <v>1406955</v>
      </c>
      <c r="H17" s="45"/>
      <c r="I17" s="46"/>
      <c r="J17" s="49">
        <f>SUM(D17:I17)</f>
        <v>3798866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3798866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154">
        <v>60208.558676818066</v>
      </c>
      <c r="E18" s="12">
        <v>59456</v>
      </c>
      <c r="F18" s="12">
        <v>50302.66624983252</v>
      </c>
      <c r="G18" s="12">
        <v>68745.9689240692</v>
      </c>
      <c r="H18" s="12"/>
      <c r="I18" s="47"/>
      <c r="J18" s="27">
        <f>IF(OR(J16=0,J17=0)," ",J17/J16*1000)</f>
        <v>59448.31147694908</v>
      </c>
      <c r="K18" s="154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59448.31147694908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/>
      <c r="I21" s="47"/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/>
      <c r="I24" s="47"/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/>
      <c r="I27" s="47"/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/>
      <c r="I30" s="47"/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>
        <v>29690</v>
      </c>
      <c r="E31" s="45">
        <v>20160</v>
      </c>
      <c r="F31" s="45">
        <v>27971</v>
      </c>
      <c r="G31" s="45">
        <v>32346</v>
      </c>
      <c r="H31" s="45"/>
      <c r="I31" s="46"/>
      <c r="J31" s="49">
        <f>SUM(D31:I31)</f>
        <v>110167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110167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>
        <v>1608103</v>
      </c>
      <c r="E32" s="45">
        <v>1234294</v>
      </c>
      <c r="F32" s="45">
        <v>1630550</v>
      </c>
      <c r="G32" s="45">
        <v>1386371</v>
      </c>
      <c r="H32" s="45"/>
      <c r="I32" s="46"/>
      <c r="J32" s="49">
        <f>SUM(D32:I32)</f>
        <v>5859318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5859318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>
        <v>54163.118895250926</v>
      </c>
      <c r="E33" s="12">
        <v>61224.9007936508</v>
      </c>
      <c r="F33" s="12">
        <v>58294.30481570198</v>
      </c>
      <c r="G33" s="12">
        <v>42860.66283311693</v>
      </c>
      <c r="H33" s="12"/>
      <c r="I33" s="47"/>
      <c r="J33" s="27">
        <f>IF(OR(J31=0,J32=0)," ",J32/J31*1000)</f>
        <v>53185.78158613741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53185.78158613741</v>
      </c>
      <c r="S33" s="7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/>
      <c r="I36" s="47"/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/>
      <c r="I39" s="47"/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>
        <v>975</v>
      </c>
      <c r="E40" s="45">
        <v>988</v>
      </c>
      <c r="F40" s="45">
        <v>1042</v>
      </c>
      <c r="G40" s="45">
        <v>1091</v>
      </c>
      <c r="H40" s="45"/>
      <c r="I40" s="46"/>
      <c r="J40" s="49">
        <f>SUM(D40:I40)</f>
        <v>4096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4096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>
        <v>223762</v>
      </c>
      <c r="E41" s="45">
        <v>232871</v>
      </c>
      <c r="F41" s="45">
        <v>237666</v>
      </c>
      <c r="G41" s="45">
        <v>253501</v>
      </c>
      <c r="H41" s="45"/>
      <c r="I41" s="46"/>
      <c r="J41" s="49">
        <f>SUM(D41:I41)</f>
        <v>947800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947800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>
        <v>229499.4871794872</v>
      </c>
      <c r="E42" s="12">
        <v>235699.39271255062</v>
      </c>
      <c r="F42" s="12">
        <v>228086.37236084454</v>
      </c>
      <c r="G42" s="12">
        <v>232356.55362053163</v>
      </c>
      <c r="H42" s="12"/>
      <c r="I42" s="47"/>
      <c r="J42" s="27">
        <f>IF(OR(J40=0,J41=0)," ",J41/J40*1000)</f>
        <v>231396.484375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231396.484375</v>
      </c>
      <c r="S42" s="7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>
        <v>12</v>
      </c>
      <c r="F43" s="45"/>
      <c r="G43" s="45"/>
      <c r="H43" s="45"/>
      <c r="I43" s="46"/>
      <c r="J43" s="49">
        <f>SUM(D43:I43)</f>
        <v>12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12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>
        <v>3888</v>
      </c>
      <c r="F44" s="45">
        <v>1635</v>
      </c>
      <c r="G44" s="45"/>
      <c r="H44" s="45"/>
      <c r="I44" s="46"/>
      <c r="J44" s="49">
        <f>SUM(D44:I44)</f>
        <v>5523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5523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>
        <v>324000</v>
      </c>
      <c r="F45" s="12" t="s">
        <v>53</v>
      </c>
      <c r="G45" s="12" t="s">
        <v>53</v>
      </c>
      <c r="H45" s="12"/>
      <c r="I45" s="47"/>
      <c r="J45" s="27">
        <f>IF(OR(J43=0,J44=0)," ",J44/J43*1000)</f>
        <v>460250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460250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>
        <v>8013</v>
      </c>
      <c r="H46" s="45"/>
      <c r="I46" s="46"/>
      <c r="J46" s="49">
        <f>SUM(D46:I46)</f>
        <v>8013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8013</v>
      </c>
      <c r="S46" s="5"/>
    </row>
    <row r="47" spans="1:18" ht="15" customHeight="1">
      <c r="A47" s="160"/>
      <c r="B47" s="112" t="s">
        <v>10</v>
      </c>
      <c r="C47" s="112" t="s">
        <v>2</v>
      </c>
      <c r="D47" s="43">
        <v>3041</v>
      </c>
      <c r="E47" s="45">
        <v>2967</v>
      </c>
      <c r="F47" s="45">
        <v>5998</v>
      </c>
      <c r="G47" s="45">
        <v>362958</v>
      </c>
      <c r="H47" s="45"/>
      <c r="I47" s="46"/>
      <c r="J47" s="49">
        <f>SUM(D47:I47)</f>
        <v>374964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374964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>
        <v>45296.14376637964</v>
      </c>
      <c r="H48" s="12"/>
      <c r="I48" s="47"/>
      <c r="J48" s="27">
        <f>IF(OR(J46=0,J47=0)," ",J47/J46*1000)</f>
        <v>46794.45900411831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46794.45900411831</v>
      </c>
    </row>
    <row r="49" spans="1:18" ht="15" customHeight="1">
      <c r="A49" s="163" t="s">
        <v>4</v>
      </c>
      <c r="B49" s="112" t="s">
        <v>9</v>
      </c>
      <c r="C49" s="112" t="s">
        <v>1</v>
      </c>
      <c r="D49" s="53">
        <f>D4+D7+D10+D13+D16+D19+D22+D25+D28+D31+D34+D37+D40+D46+D43</f>
        <v>98150</v>
      </c>
      <c r="E49" s="53">
        <f aca="true" t="shared" si="0" ref="E49:H50">E4+E7+E10+E13+E16+E19+E22+E25+E28+E31+E34+E37+E40+E46+E43</f>
        <v>78850</v>
      </c>
      <c r="F49" s="53">
        <f t="shared" si="0"/>
        <v>107416</v>
      </c>
      <c r="G49" s="53">
        <f t="shared" si="0"/>
        <v>120383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404799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404799</v>
      </c>
    </row>
    <row r="50" spans="1:18" ht="15" customHeight="1">
      <c r="A50" s="163"/>
      <c r="B50" s="112" t="s">
        <v>10</v>
      </c>
      <c r="C50" s="112" t="s">
        <v>2</v>
      </c>
      <c r="D50" s="54">
        <f>D5+D8+D11+D14+D17+D20+D23+D26+D29+D32+D35+D38+D41+D47+D44</f>
        <v>5921495</v>
      </c>
      <c r="E50" s="54">
        <f t="shared" si="0"/>
        <v>5150899</v>
      </c>
      <c r="F50" s="53">
        <f t="shared" si="0"/>
        <v>5976942</v>
      </c>
      <c r="G50" s="53">
        <f t="shared" si="0"/>
        <v>6453004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23502340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23502340</v>
      </c>
    </row>
    <row r="51" spans="1:18" ht="15" customHeight="1" thickBot="1">
      <c r="A51" s="164"/>
      <c r="B51" s="113" t="s">
        <v>18</v>
      </c>
      <c r="C51" s="113" t="s">
        <v>3</v>
      </c>
      <c r="D51" s="12">
        <f>IF(OR(D49=0,D50=0)," ",D50/D49*1000)</f>
        <v>60331.07488537952</v>
      </c>
      <c r="E51" s="12">
        <f aca="true" t="shared" si="2" ref="E51:L51">IF(OR(E49=0,E50=0)," ",E50/E49*1000)</f>
        <v>65325.2885225111</v>
      </c>
      <c r="F51" s="12">
        <f t="shared" si="2"/>
        <v>55642.939599314814</v>
      </c>
      <c r="G51" s="12">
        <f t="shared" si="2"/>
        <v>53603.94740121114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58059.28374328988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58059.28374328988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9" ht="14.25">
      <c r="A53" s="111" t="str">
        <f>'総合計'!A62</f>
        <v>※4～6月は確報値、7月は速報値。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43706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59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0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1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/>
      <c r="I6" s="47"/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59" t="s">
        <v>19</v>
      </c>
      <c r="B7" s="112" t="s">
        <v>9</v>
      </c>
      <c r="C7" s="112" t="s">
        <v>1</v>
      </c>
      <c r="D7" s="43"/>
      <c r="E7" s="45"/>
      <c r="F7" s="45"/>
      <c r="G7" s="45">
        <v>16621</v>
      </c>
      <c r="H7" s="45"/>
      <c r="I7" s="46"/>
      <c r="J7" s="49">
        <f>SUM(D7:I7)</f>
        <v>16621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16621</v>
      </c>
      <c r="S7" s="5"/>
    </row>
    <row r="8" spans="1:19" s="6" customFormat="1" ht="15" customHeight="1">
      <c r="A8" s="160"/>
      <c r="B8" s="112" t="s">
        <v>10</v>
      </c>
      <c r="C8" s="112" t="s">
        <v>2</v>
      </c>
      <c r="D8" s="43"/>
      <c r="E8" s="45"/>
      <c r="F8" s="45"/>
      <c r="G8" s="45">
        <v>770900</v>
      </c>
      <c r="H8" s="45"/>
      <c r="I8" s="46"/>
      <c r="J8" s="49">
        <f>SUM(D8:I8)</f>
        <v>770900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770900</v>
      </c>
      <c r="S8" s="5"/>
    </row>
    <row r="9" spans="1:19" s="6" customFormat="1" ht="15" customHeight="1" thickBot="1">
      <c r="A9" s="161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>
        <v>46381.08417062752</v>
      </c>
      <c r="H9" s="12"/>
      <c r="I9" s="47"/>
      <c r="J9" s="27">
        <f>IF(OR(J7=0,J8=0)," ",J8/J7*1000)</f>
        <v>46381.08417062752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46381.08417062752</v>
      </c>
      <c r="S9" s="5"/>
    </row>
    <row r="10" spans="1:19" s="6" customFormat="1" ht="15" customHeight="1">
      <c r="A10" s="159" t="s">
        <v>39</v>
      </c>
      <c r="B10" s="112" t="s">
        <v>9</v>
      </c>
      <c r="C10" s="112" t="s">
        <v>1</v>
      </c>
      <c r="D10" s="101"/>
      <c r="E10" s="45"/>
      <c r="F10" s="45">
        <v>26853</v>
      </c>
      <c r="G10" s="45">
        <v>8000</v>
      </c>
      <c r="H10" s="45"/>
      <c r="I10" s="46"/>
      <c r="J10" s="49">
        <f>SUM(D10:I10)</f>
        <v>34853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34853</v>
      </c>
      <c r="S10" s="5"/>
    </row>
    <row r="11" spans="1:19" s="6" customFormat="1" ht="15" customHeight="1">
      <c r="A11" s="160"/>
      <c r="B11" s="112" t="s">
        <v>10</v>
      </c>
      <c r="C11" s="112" t="s">
        <v>2</v>
      </c>
      <c r="D11" s="101"/>
      <c r="E11" s="45"/>
      <c r="F11" s="45">
        <v>1579673</v>
      </c>
      <c r="G11" s="45">
        <v>330777</v>
      </c>
      <c r="H11" s="45"/>
      <c r="I11" s="46"/>
      <c r="J11" s="49">
        <f>SUM(D11:I11)</f>
        <v>1910450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1910450</v>
      </c>
      <c r="S11" s="5"/>
    </row>
    <row r="12" spans="1:19" s="6" customFormat="1" ht="15" customHeight="1" thickBot="1">
      <c r="A12" s="161"/>
      <c r="B12" s="113" t="s">
        <v>18</v>
      </c>
      <c r="C12" s="113" t="s">
        <v>3</v>
      </c>
      <c r="D12" s="154" t="s">
        <v>53</v>
      </c>
      <c r="E12" s="12" t="s">
        <v>53</v>
      </c>
      <c r="F12" s="12">
        <v>58826.6860313559</v>
      </c>
      <c r="G12" s="12">
        <v>41347.125</v>
      </c>
      <c r="H12" s="12"/>
      <c r="I12" s="47"/>
      <c r="J12" s="27">
        <f>IF(OR(J10=0,J11=0)," ",J11/J10*1000)</f>
        <v>54814.50664218288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54814.50664218288</v>
      </c>
      <c r="S12" s="7"/>
    </row>
    <row r="13" spans="1:19" s="6" customFormat="1" ht="15" customHeight="1">
      <c r="A13" s="159" t="s">
        <v>22</v>
      </c>
      <c r="B13" s="112" t="s">
        <v>9</v>
      </c>
      <c r="C13" s="112" t="s">
        <v>1</v>
      </c>
      <c r="D13" s="101">
        <v>4796</v>
      </c>
      <c r="E13" s="45">
        <v>14988</v>
      </c>
      <c r="F13" s="45">
        <v>42249</v>
      </c>
      <c r="G13" s="45">
        <v>14363</v>
      </c>
      <c r="H13" s="45"/>
      <c r="I13" s="46"/>
      <c r="J13" s="49">
        <f>SUM(D13:I13)</f>
        <v>76396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76396</v>
      </c>
      <c r="S13" s="5"/>
    </row>
    <row r="14" spans="1:19" s="6" customFormat="1" ht="15" customHeight="1">
      <c r="A14" s="160"/>
      <c r="B14" s="112" t="s">
        <v>10</v>
      </c>
      <c r="C14" s="112" t="s">
        <v>2</v>
      </c>
      <c r="D14" s="101">
        <v>294267</v>
      </c>
      <c r="E14" s="45">
        <v>885031</v>
      </c>
      <c r="F14" s="45">
        <v>2094429</v>
      </c>
      <c r="G14" s="45">
        <v>684714</v>
      </c>
      <c r="H14" s="45"/>
      <c r="I14" s="46"/>
      <c r="J14" s="49">
        <f>SUM(D14:I14)</f>
        <v>3958441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3958441</v>
      </c>
      <c r="S14" s="5"/>
    </row>
    <row r="15" spans="1:19" s="6" customFormat="1" ht="15" customHeight="1" thickBot="1">
      <c r="A15" s="161"/>
      <c r="B15" s="113" t="s">
        <v>18</v>
      </c>
      <c r="C15" s="113" t="s">
        <v>3</v>
      </c>
      <c r="D15" s="154">
        <v>61356.755629691404</v>
      </c>
      <c r="E15" s="12">
        <v>59049.30611155592</v>
      </c>
      <c r="F15" s="12">
        <v>49573.457359937514</v>
      </c>
      <c r="G15" s="12">
        <v>47672.07407923136</v>
      </c>
      <c r="H15" s="12"/>
      <c r="I15" s="47"/>
      <c r="J15" s="27">
        <f>IF(OR(J13=0,J14=0)," ",J14/J13*1000)</f>
        <v>51814.76778888947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51814.76778888947</v>
      </c>
      <c r="S15" s="10"/>
    </row>
    <row r="16" spans="1:19" s="6" customFormat="1" ht="15" customHeight="1">
      <c r="A16" s="159" t="s">
        <v>20</v>
      </c>
      <c r="B16" s="112" t="s">
        <v>9</v>
      </c>
      <c r="C16" s="112" t="s">
        <v>1</v>
      </c>
      <c r="D16" s="101">
        <v>7010</v>
      </c>
      <c r="E16" s="45"/>
      <c r="F16" s="45"/>
      <c r="G16" s="45"/>
      <c r="H16" s="45"/>
      <c r="I16" s="46"/>
      <c r="J16" s="49">
        <f>SUM(D16:I16)</f>
        <v>7010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7010</v>
      </c>
      <c r="S16" s="5"/>
    </row>
    <row r="17" spans="1:19" s="6" customFormat="1" ht="15" customHeight="1">
      <c r="A17" s="160"/>
      <c r="B17" s="112" t="s">
        <v>10</v>
      </c>
      <c r="C17" s="112" t="s">
        <v>2</v>
      </c>
      <c r="D17" s="101">
        <v>388460</v>
      </c>
      <c r="E17" s="45"/>
      <c r="F17" s="45"/>
      <c r="G17" s="45"/>
      <c r="H17" s="45"/>
      <c r="I17" s="46"/>
      <c r="J17" s="49">
        <f>SUM(D17:I17)</f>
        <v>388460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388460</v>
      </c>
      <c r="S17" s="5"/>
    </row>
    <row r="18" spans="1:19" s="6" customFormat="1" ht="15" customHeight="1" thickBot="1">
      <c r="A18" s="161"/>
      <c r="B18" s="113" t="s">
        <v>18</v>
      </c>
      <c r="C18" s="113" t="s">
        <v>3</v>
      </c>
      <c r="D18" s="37">
        <v>55415.1212553495</v>
      </c>
      <c r="E18" s="12" t="s">
        <v>53</v>
      </c>
      <c r="F18" s="12" t="s">
        <v>53</v>
      </c>
      <c r="G18" s="12" t="s">
        <v>53</v>
      </c>
      <c r="H18" s="12"/>
      <c r="I18" s="47"/>
      <c r="J18" s="27">
        <f>IF(OR(J16=0,J17=0)," ",J17/J16*1000)</f>
        <v>55415.1212553495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55415.1212553495</v>
      </c>
      <c r="S18" s="7"/>
    </row>
    <row r="19" spans="1:19" s="6" customFormat="1" ht="15" customHeight="1">
      <c r="A19" s="159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0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1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/>
      <c r="I21" s="47"/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59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0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1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/>
      <c r="I24" s="47"/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59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0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1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/>
      <c r="I27" s="47"/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59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0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1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/>
      <c r="I30" s="47"/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59" t="s">
        <v>48</v>
      </c>
      <c r="B31" s="112" t="s">
        <v>9</v>
      </c>
      <c r="C31" s="112" t="s">
        <v>1</v>
      </c>
      <c r="D31" s="101"/>
      <c r="E31" s="45">
        <v>12030</v>
      </c>
      <c r="F31" s="45"/>
      <c r="G31" s="45">
        <v>3991</v>
      </c>
      <c r="H31" s="45"/>
      <c r="I31" s="46"/>
      <c r="J31" s="49">
        <f>SUM(D31:I31)</f>
        <v>16021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16021</v>
      </c>
      <c r="S31" s="5"/>
    </row>
    <row r="32" spans="1:19" s="6" customFormat="1" ht="15" customHeight="1">
      <c r="A32" s="160"/>
      <c r="B32" s="112" t="s">
        <v>10</v>
      </c>
      <c r="C32" s="112" t="s">
        <v>2</v>
      </c>
      <c r="D32" s="101"/>
      <c r="E32" s="45">
        <v>771346</v>
      </c>
      <c r="F32" s="45"/>
      <c r="G32" s="45">
        <v>213209</v>
      </c>
      <c r="H32" s="45"/>
      <c r="I32" s="46"/>
      <c r="J32" s="49">
        <f>SUM(D32:I32)</f>
        <v>984555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984555</v>
      </c>
      <c r="S32" s="5"/>
    </row>
    <row r="33" spans="1:19" s="6" customFormat="1" ht="15" customHeight="1" thickBot="1">
      <c r="A33" s="161"/>
      <c r="B33" s="113" t="s">
        <v>18</v>
      </c>
      <c r="C33" s="113" t="s">
        <v>3</v>
      </c>
      <c r="D33" s="154" t="s">
        <v>53</v>
      </c>
      <c r="E33" s="12">
        <v>64118.5369908562</v>
      </c>
      <c r="F33" s="12" t="s">
        <v>53</v>
      </c>
      <c r="G33" s="12">
        <v>53422.45051365573</v>
      </c>
      <c r="H33" s="12"/>
      <c r="I33" s="47"/>
      <c r="J33" s="27">
        <f>IF(OR(J31=0,J32=0)," ",J32/J31*1000)</f>
        <v>61454.029086823546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61454.029086823546</v>
      </c>
      <c r="S33" s="10"/>
    </row>
    <row r="34" spans="1:19" s="6" customFormat="1" ht="15" customHeight="1">
      <c r="A34" s="159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0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1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/>
      <c r="I36" s="47"/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59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0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1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/>
      <c r="I39" s="47"/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59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0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1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/>
      <c r="I42" s="47"/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59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0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1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/>
      <c r="I45" s="47"/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59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0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1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/>
      <c r="I48" s="47"/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3" t="s">
        <v>4</v>
      </c>
      <c r="B49" s="112" t="s">
        <v>9</v>
      </c>
      <c r="C49" s="156" t="s">
        <v>1</v>
      </c>
      <c r="D49" s="155">
        <f>D4+D7+D10+D13+D16+D19+D22+D25+D28+D31+D34+D37+D40+D46+D43</f>
        <v>11806</v>
      </c>
      <c r="E49" s="53">
        <f aca="true" t="shared" si="0" ref="E49:I50">E4+E7+E10+E13+E16+E19+E22+E25+E28+E31+E34+E37+E40+E46+E43</f>
        <v>27018</v>
      </c>
      <c r="F49" s="53">
        <f t="shared" si="0"/>
        <v>69102</v>
      </c>
      <c r="G49" s="53">
        <f t="shared" si="0"/>
        <v>42975</v>
      </c>
      <c r="H49" s="53">
        <f t="shared" si="0"/>
        <v>0</v>
      </c>
      <c r="I49" s="55">
        <f t="shared" si="0"/>
        <v>0</v>
      </c>
      <c r="J49" s="102">
        <f>SUM(D49:I49)</f>
        <v>150901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150901</v>
      </c>
    </row>
    <row r="50" spans="1:18" ht="15" customHeight="1">
      <c r="A50" s="163"/>
      <c r="B50" s="112" t="s">
        <v>10</v>
      </c>
      <c r="C50" s="157" t="s">
        <v>2</v>
      </c>
      <c r="D50" s="155">
        <f>D5+D8+D11+D14+D17+D20+D23+D26+D29+D32+D35+D38+D41+D47+D44</f>
        <v>682727</v>
      </c>
      <c r="E50" s="54">
        <f t="shared" si="0"/>
        <v>1656377</v>
      </c>
      <c r="F50" s="53">
        <f t="shared" si="0"/>
        <v>3674102</v>
      </c>
      <c r="G50" s="53">
        <f t="shared" si="0"/>
        <v>1999600</v>
      </c>
      <c r="H50" s="53">
        <f t="shared" si="0"/>
        <v>0</v>
      </c>
      <c r="I50" s="55">
        <f t="shared" si="0"/>
        <v>0</v>
      </c>
      <c r="J50" s="102">
        <f>SUM(D50:I50)</f>
        <v>8012806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8012806</v>
      </c>
    </row>
    <row r="51" spans="1:18" ht="15" customHeight="1" thickBot="1">
      <c r="A51" s="164"/>
      <c r="B51" s="113" t="s">
        <v>18</v>
      </c>
      <c r="C51" s="158" t="s">
        <v>3</v>
      </c>
      <c r="D51" s="23">
        <f>IF(OR(D49=0,D50=0)," ",D50/D49*1000)</f>
        <v>57828.815856344234</v>
      </c>
      <c r="E51" s="12">
        <f aca="true" t="shared" si="2" ref="E51:L51">IF(OR(E49=0,E50=0)," ",E50/E49*1000)</f>
        <v>61306.42534606559</v>
      </c>
      <c r="F51" s="12">
        <f t="shared" si="2"/>
        <v>53169.257040317214</v>
      </c>
      <c r="G51" s="12">
        <f t="shared" si="2"/>
        <v>46529.37754508435</v>
      </c>
      <c r="H51" s="12" t="str">
        <f t="shared" si="2"/>
        <v> </v>
      </c>
      <c r="I51" s="47" t="str">
        <f t="shared" si="2"/>
        <v> </v>
      </c>
      <c r="J51" s="27">
        <f t="shared" si="2"/>
        <v>53099.75414344504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53099.75414344504</v>
      </c>
    </row>
    <row r="52" spans="1:18" ht="15" customHeight="1" thickBot="1">
      <c r="A52" s="166" t="s">
        <v>13</v>
      </c>
      <c r="B52" s="167"/>
      <c r="C52" s="168"/>
      <c r="D52" s="32">
        <f>'総合計'!D52</f>
        <v>111.13</v>
      </c>
      <c r="E52" s="32">
        <f>'総合計'!E52</f>
        <v>111.01</v>
      </c>
      <c r="F52" s="32">
        <f>'総合計'!F52</f>
        <v>109.07</v>
      </c>
      <c r="G52" s="32">
        <f>'総合計'!G52</f>
        <v>107.99</v>
      </c>
      <c r="H52" s="32">
        <f>'総合計'!H52</f>
        <v>0</v>
      </c>
      <c r="I52" s="33">
        <f>'総合計'!I52</f>
        <v>0</v>
      </c>
      <c r="J52" s="34">
        <f>'総合計'!J52</f>
        <v>109.79403759934912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109.79403759934912</v>
      </c>
    </row>
    <row r="53" spans="1:11" ht="14.25">
      <c r="A53" s="111" t="str">
        <f>'総合計'!A62</f>
        <v>※4～6月は確報値、7月は速報値。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日協・供給 鈴木</cp:lastModifiedBy>
  <cp:lastPrinted>2019-07-30T05:10:06Z</cp:lastPrinted>
  <dcterms:created xsi:type="dcterms:W3CDTF">1998-08-05T13:54:29Z</dcterms:created>
  <dcterms:modified xsi:type="dcterms:W3CDTF">2019-08-29T05:09:55Z</dcterms:modified>
  <cp:category/>
  <cp:version/>
  <cp:contentType/>
  <cp:contentStatus/>
</cp:coreProperties>
</file>