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60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原料" sheetId="8" r:id="rId8"/>
    <sheet name="B一般" sheetId="9" r:id="rId9"/>
    <sheet name="液化石油ガス" sheetId="10" r:id="rId10"/>
  </sheets>
  <definedNames>
    <definedName name="_xlnm.Print_Area" localSheetId="8">'B一般'!$A$1:$S$43</definedName>
    <definedName name="_xlnm.Print_Area" localSheetId="7">'B原料'!$A$1:$S$44</definedName>
    <definedName name="_xlnm.Print_Area" localSheetId="6">'B合計'!$A$1:$S$43</definedName>
    <definedName name="_xlnm.Print_Area" localSheetId="4">'P一般'!$A$2:$S$46</definedName>
    <definedName name="_xlnm.Print_Area" localSheetId="5">'P原料'!$A$1:$S$43</definedName>
    <definedName name="_xlnm.Print_Area" localSheetId="3">'P合計'!$A$1:$S$44</definedName>
    <definedName name="_xlnm.Print_Area" localSheetId="1">'一般計'!$A$1:$S$43</definedName>
    <definedName name="_xlnm.Print_Area" localSheetId="9">'液化石油ガス'!$A$1:$S$44</definedName>
    <definedName name="_xlnm.Print_Area" localSheetId="2">'原料計'!$A$1:$S$43</definedName>
    <definedName name="_xlnm.Print_Area" localSheetId="0">'総合計'!$A$1:$S$54</definedName>
  </definedNames>
  <calcPr fullCalcOnLoad="1"/>
</workbook>
</file>

<file path=xl/sharedStrings.xml><?xml version="1.0" encoding="utf-8"?>
<sst xmlns="http://schemas.openxmlformats.org/spreadsheetml/2006/main" count="1027" uniqueCount="49">
  <si>
    <t>ﾌﾟﾛﾊﾟﾝ</t>
  </si>
  <si>
    <t>一般用</t>
  </si>
  <si>
    <t>NO 5</t>
  </si>
  <si>
    <t>上期</t>
  </si>
  <si>
    <t>下期</t>
  </si>
  <si>
    <t>年度</t>
  </si>
  <si>
    <t>輸入 量</t>
  </si>
  <si>
    <t>ton</t>
  </si>
  <si>
    <t>ｻｳｼﾞｱﾗﾋﾞｱ</t>
  </si>
  <si>
    <t>金   額</t>
  </si>
  <si>
    <t>千円</t>
  </si>
  <si>
    <t>C  I  F</t>
  </si>
  <si>
    <t>円/t</t>
  </si>
  <si>
    <t>ｸｳｪ-ﾄ</t>
  </si>
  <si>
    <t>ｲﾗﾝ</t>
  </si>
  <si>
    <t>ﾊﾞｰﾚﾝ</t>
  </si>
  <si>
    <t>ｶﾀｰﾙ</t>
  </si>
  <si>
    <t xml:space="preserve"> U A E</t>
  </si>
  <si>
    <t>ｵｰｽﾄﾗﾘｱ</t>
  </si>
  <si>
    <t xml:space="preserve"> ｲﾝﾄﾞﾈｼｱ</t>
  </si>
  <si>
    <t>韓  国</t>
  </si>
  <si>
    <t>ｱﾙｼﾞｪﾘｱ</t>
  </si>
  <si>
    <t>ﾏﾚｰｼｱ</t>
  </si>
  <si>
    <t>　その他</t>
  </si>
  <si>
    <t>合計</t>
  </si>
  <si>
    <t>為替ﾚｰﾄ(円/$)</t>
  </si>
  <si>
    <t>原料用</t>
  </si>
  <si>
    <t>2711.12-010</t>
  </si>
  <si>
    <t>NO 6</t>
  </si>
  <si>
    <t>NO 4</t>
  </si>
  <si>
    <t xml:space="preserve">   為替ﾚｰﾄ(円/$)</t>
  </si>
  <si>
    <t>ﾌﾞﾀﾝ</t>
  </si>
  <si>
    <t>NO 7</t>
  </si>
  <si>
    <t>2711.13-020</t>
  </si>
  <si>
    <t>NO 8</t>
  </si>
  <si>
    <t>2711.13-010</t>
  </si>
  <si>
    <t>NO 9</t>
  </si>
  <si>
    <t>総合計</t>
  </si>
  <si>
    <t>F:CIF価格</t>
  </si>
  <si>
    <t>NO 1</t>
  </si>
  <si>
    <t>NO 2</t>
  </si>
  <si>
    <t>NO 3</t>
  </si>
  <si>
    <t>[平成１2年度LPG CIF 価格]</t>
  </si>
  <si>
    <t>NO 10</t>
  </si>
  <si>
    <t>2711.12-020</t>
  </si>
  <si>
    <t>液化石油ガス(プロパンorブタン）　　2711.19-010</t>
  </si>
  <si>
    <t>or</t>
  </si>
  <si>
    <t>(財務統計）</t>
  </si>
  <si>
    <t>財務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</si>
</sst>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</numFmts>
  <fonts count="13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14"/>
      <name val="ＭＳ Ｐゴシック"/>
      <family val="3"/>
    </font>
    <font>
      <sz val="9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0.5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 locked="0"/>
    </xf>
    <xf numFmtId="37" fontId="0" fillId="0" borderId="3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" fontId="2" fillId="0" borderId="3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2" fontId="3" fillId="0" borderId="2" xfId="0" applyNumberFormat="1" applyFont="1" applyBorder="1" applyAlignment="1" applyProtection="1">
      <alignment/>
      <protection/>
    </xf>
    <xf numFmtId="38" fontId="3" fillId="0" borderId="3" xfId="16" applyFont="1" applyBorder="1" applyAlignment="1" applyProtection="1">
      <alignment/>
      <protection/>
    </xf>
    <xf numFmtId="38" fontId="3" fillId="0" borderId="2" xfId="16" applyFont="1" applyBorder="1" applyAlignment="1" applyProtection="1">
      <alignment/>
      <protection/>
    </xf>
    <xf numFmtId="2" fontId="4" fillId="0" borderId="2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57" fontId="0" fillId="0" borderId="1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 locked="0"/>
    </xf>
    <xf numFmtId="2" fontId="6" fillId="0" borderId="2" xfId="0" applyNumberFormat="1" applyFont="1" applyBorder="1" applyAlignment="1" applyProtection="1">
      <alignment/>
      <protection locked="0"/>
    </xf>
    <xf numFmtId="39" fontId="6" fillId="0" borderId="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left"/>
      <protection/>
    </xf>
    <xf numFmtId="0" fontId="12" fillId="0" borderId="1" xfId="0" applyFont="1" applyBorder="1" applyAlignment="1" applyProtection="1">
      <alignment/>
      <protection locked="0"/>
    </xf>
    <xf numFmtId="38" fontId="6" fillId="0" borderId="3" xfId="16" applyFont="1" applyBorder="1" applyAlignment="1" applyProtection="1">
      <alignment/>
      <protection locked="0"/>
    </xf>
    <xf numFmtId="38" fontId="10" fillId="0" borderId="3" xfId="16" applyFont="1" applyBorder="1" applyAlignment="1" applyProtection="1">
      <alignment/>
      <protection/>
    </xf>
    <xf numFmtId="38" fontId="11" fillId="0" borderId="3" xfId="16" applyFont="1" applyBorder="1" applyAlignment="1" applyProtection="1">
      <alignment horizontal="center"/>
      <protection/>
    </xf>
    <xf numFmtId="38" fontId="0" fillId="0" borderId="3" xfId="16" applyBorder="1" applyAlignment="1" applyProtection="1">
      <alignment horizontal="center"/>
      <protection/>
    </xf>
    <xf numFmtId="38" fontId="10" fillId="0" borderId="3" xfId="16" applyFont="1" applyBorder="1" applyAlignment="1" applyProtection="1">
      <alignment horizontal="center"/>
      <protection/>
    </xf>
    <xf numFmtId="38" fontId="10" fillId="0" borderId="2" xfId="16" applyFont="1" applyBorder="1" applyAlignment="1" applyProtection="1">
      <alignment/>
      <protection/>
    </xf>
    <xf numFmtId="38" fontId="11" fillId="0" borderId="2" xfId="16" applyFont="1" applyBorder="1" applyAlignment="1" applyProtection="1">
      <alignment horizontal="center"/>
      <protection/>
    </xf>
    <xf numFmtId="38" fontId="0" fillId="0" borderId="2" xfId="16" applyBorder="1" applyAlignment="1" applyProtection="1">
      <alignment horizontal="center"/>
      <protection/>
    </xf>
    <xf numFmtId="38" fontId="11" fillId="0" borderId="2" xfId="16" applyFont="1" applyBorder="1" applyAlignment="1" applyProtection="1">
      <alignment horizontal="left"/>
      <protection/>
    </xf>
    <xf numFmtId="38" fontId="11" fillId="0" borderId="1" xfId="16" applyFont="1" applyBorder="1" applyAlignment="1" applyProtection="1">
      <alignment/>
      <protection/>
    </xf>
    <xf numFmtId="38" fontId="0" fillId="0" borderId="1" xfId="16" applyBorder="1" applyAlignment="1" applyProtection="1">
      <alignment/>
      <protection/>
    </xf>
    <xf numFmtId="38" fontId="11" fillId="0" borderId="3" xfId="16" applyFont="1" applyBorder="1" applyAlignment="1" applyProtection="1">
      <alignment/>
      <protection/>
    </xf>
    <xf numFmtId="38" fontId="11" fillId="0" borderId="2" xfId="16" applyFont="1" applyBorder="1" applyAlignment="1" applyProtection="1">
      <alignment/>
      <protection/>
    </xf>
    <xf numFmtId="38" fontId="8" fillId="0" borderId="2" xfId="16" applyFont="1" applyBorder="1" applyAlignment="1" applyProtection="1">
      <alignment/>
      <protection locked="0"/>
    </xf>
    <xf numFmtId="38" fontId="9" fillId="0" borderId="2" xfId="16" applyFont="1" applyBorder="1" applyAlignment="1" applyProtection="1">
      <alignment horizontal="center"/>
      <protection/>
    </xf>
    <xf numFmtId="38" fontId="12" fillId="0" borderId="1" xfId="16" applyFont="1" applyBorder="1" applyAlignment="1" applyProtection="1">
      <alignment/>
      <protection locked="0"/>
    </xf>
    <xf numFmtId="38" fontId="6" fillId="0" borderId="2" xfId="16" applyFont="1" applyBorder="1" applyAlignment="1" applyProtection="1">
      <alignment/>
      <protection locked="0"/>
    </xf>
    <xf numFmtId="40" fontId="3" fillId="0" borderId="2" xfId="16" applyNumberFormat="1" applyFont="1" applyBorder="1" applyAlignment="1" applyProtection="1">
      <alignment/>
      <protection/>
    </xf>
    <xf numFmtId="38" fontId="3" fillId="0" borderId="4" xfId="16" applyFont="1" applyBorder="1" applyAlignment="1" applyProtection="1">
      <alignment/>
      <protection/>
    </xf>
    <xf numFmtId="38" fontId="3" fillId="0" borderId="5" xfId="16" applyFont="1" applyBorder="1" applyAlignment="1" applyProtection="1">
      <alignment/>
      <protection/>
    </xf>
    <xf numFmtId="38" fontId="3" fillId="0" borderId="6" xfId="16" applyFont="1" applyBorder="1" applyAlignment="1" applyProtection="1">
      <alignment/>
      <protection/>
    </xf>
    <xf numFmtId="38" fontId="3" fillId="0" borderId="4" xfId="0" applyNumberFormat="1" applyFont="1" applyBorder="1" applyAlignment="1">
      <alignment/>
    </xf>
    <xf numFmtId="38" fontId="3" fillId="0" borderId="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38" fontId="11" fillId="0" borderId="4" xfId="16" applyFont="1" applyBorder="1" applyAlignment="1" applyProtection="1">
      <alignment horizontal="center"/>
      <protection/>
    </xf>
    <xf numFmtId="38" fontId="11" fillId="0" borderId="6" xfId="16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A3" sqref="A3"/>
    </sheetView>
  </sheetViews>
  <sheetFormatPr defaultColWidth="9.140625" defaultRowHeight="12.75"/>
  <cols>
    <col min="4" max="9" width="9.00390625" style="0" bestFit="1" customWidth="1"/>
    <col min="10" max="10" width="9.7109375" style="0" bestFit="1" customWidth="1"/>
    <col min="11" max="17" width="9.00390625" style="0" bestFit="1" customWidth="1"/>
    <col min="18" max="18" width="9.7109375" style="0" bestFit="1" customWidth="1"/>
    <col min="19" max="19" width="0.9921875" style="0" customWidth="1"/>
  </cols>
  <sheetData>
    <row r="1" spans="1:18" ht="17.25">
      <c r="A1" s="2" t="s">
        <v>37</v>
      </c>
      <c r="B1" s="1" t="s">
        <v>47</v>
      </c>
      <c r="H1" s="25" t="s">
        <v>42</v>
      </c>
      <c r="R1" s="2" t="s">
        <v>38</v>
      </c>
    </row>
    <row r="2" spans="1:18" ht="13.5" thickBot="1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4">
        <f ca="1">NOW()</f>
        <v>37054.45814016204</v>
      </c>
    </row>
    <row r="3" spans="1:19" ht="13.5" thickBot="1">
      <c r="A3" s="7" t="s">
        <v>39</v>
      </c>
      <c r="B3" s="6"/>
      <c r="C3" s="6"/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7" t="s">
        <v>3</v>
      </c>
      <c r="K3" s="11">
        <v>10</v>
      </c>
      <c r="L3" s="11">
        <v>11</v>
      </c>
      <c r="M3" s="11">
        <v>12</v>
      </c>
      <c r="N3" s="11">
        <v>1</v>
      </c>
      <c r="O3" s="11">
        <v>2</v>
      </c>
      <c r="P3" s="11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16">
        <f>'P合計'!D4+'B合計'!D4+'液化石油ガス'!D4</f>
        <v>513899</v>
      </c>
      <c r="E4" s="16">
        <f>'P合計'!E4+'B合計'!E4+'液化石油ガス'!E4</f>
        <v>653080</v>
      </c>
      <c r="F4" s="16">
        <f>'P合計'!F4+'B合計'!F4+'液化石油ガス'!F4</f>
        <v>508615</v>
      </c>
      <c r="G4" s="16">
        <f>'P合計'!G4+'B合計'!G4+'液化石油ガス'!G4</f>
        <v>546465</v>
      </c>
      <c r="H4" s="16">
        <f>'P合計'!H4+'B合計'!H4+'液化石油ガス'!H4</f>
        <v>591051</v>
      </c>
      <c r="I4" s="16">
        <f>'P合計'!I4+'B合計'!I4+'液化石油ガス'!I4</f>
        <v>478233</v>
      </c>
      <c r="J4" s="16">
        <f>'P合計'!J4+'B合計'!J4+'液化石油ガス'!J4</f>
        <v>3291343</v>
      </c>
      <c r="K4" s="16">
        <f>'P合計'!K4+'B合計'!K4+'液化石油ガス'!K4</f>
        <v>447510</v>
      </c>
      <c r="L4" s="16">
        <f>'P合計'!L4+'B合計'!L4+'液化石油ガス'!L4</f>
        <v>560805</v>
      </c>
      <c r="M4" s="16">
        <f>'P合計'!M4+'B合計'!M4+'液化石油ガス'!M4</f>
        <v>538383</v>
      </c>
      <c r="N4" s="16">
        <f>'P合計'!N4+'B合計'!N4+'液化石油ガス'!N4</f>
        <v>409674</v>
      </c>
      <c r="O4" s="16">
        <f>'P合計'!O4+'B合計'!O4+'液化石油ガス'!O4</f>
        <v>346626</v>
      </c>
      <c r="P4" s="16">
        <f>'P合計'!P4+'B合計'!P4+'液化石油ガス'!P4</f>
        <v>524772</v>
      </c>
      <c r="Q4" s="16">
        <f>'P合計'!Q4+'B合計'!Q4+'液化石油ガス'!Q4</f>
        <v>2827770</v>
      </c>
      <c r="R4" s="16">
        <f>'P合計'!R4+'B合計'!R4+'液化石油ガス'!R4</f>
        <v>6119113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16">
        <f>'P合計'!D5+'B合計'!D5+'液化石油ガス'!D5</f>
        <v>19846045</v>
      </c>
      <c r="E5" s="16">
        <f>'P合計'!E5+'B合計'!E5+'液化石油ガス'!E5</f>
        <v>23191272</v>
      </c>
      <c r="F5" s="16">
        <f>'P合計'!F5+'B合計'!F5+'液化石油ガス'!F5</f>
        <v>16119758</v>
      </c>
      <c r="G5" s="16">
        <f>'P合計'!G5+'B合計'!G5+'液化石油ガス'!G5</f>
        <v>18200261</v>
      </c>
      <c r="H5" s="16">
        <f>'P合計'!H5+'B合計'!H5+'液化石油ガス'!H5</f>
        <v>21535758</v>
      </c>
      <c r="I5" s="16">
        <f>'P合計'!I5+'B合計'!I5+'液化石油ガス'!I5</f>
        <v>16902894</v>
      </c>
      <c r="J5" s="16">
        <f>'P合計'!J5+'B合計'!J5+'液化石油ガス'!J5</f>
        <v>115795988</v>
      </c>
      <c r="K5" s="16">
        <f>'P合計'!K5+'B合計'!K5+'液化石油ガス'!K5</f>
        <v>16130477</v>
      </c>
      <c r="L5" s="16">
        <f>'P合計'!L5+'B合計'!L5+'液化石油ガス'!L5</f>
        <v>22201578</v>
      </c>
      <c r="M5" s="16">
        <f>'P合計'!M5+'B合計'!M5+'液化石油ガス'!M5</f>
        <v>22723757</v>
      </c>
      <c r="N5" s="16">
        <f>'P合計'!N5+'B合計'!N5+'液化石油ガス'!N5</f>
        <v>17650673</v>
      </c>
      <c r="O5" s="16">
        <f>'P合計'!O5+'B合計'!O5+'液化石油ガス'!O5</f>
        <v>14998097</v>
      </c>
      <c r="P5" s="16">
        <f>'P合計'!P5+'B合計'!P5+'液化石油ガス'!P5</f>
        <v>23036676</v>
      </c>
      <c r="Q5" s="16">
        <f>'P合計'!Q5+'B合計'!Q5+'液化石油ガス'!Q5</f>
        <v>116741258</v>
      </c>
      <c r="R5" s="16">
        <f>'P合計'!R5+'B合計'!R5+'液化石油ガス'!R5</f>
        <v>232537246</v>
      </c>
      <c r="S5" s="8"/>
    </row>
    <row r="6" spans="1:19" ht="13.5" thickBot="1">
      <c r="A6" s="39">
        <f>IF(A4=0,"",(A5/A4)*1000)</f>
      </c>
      <c r="B6" s="40" t="s">
        <v>11</v>
      </c>
      <c r="C6" s="41" t="s">
        <v>12</v>
      </c>
      <c r="D6" s="17">
        <f aca="true" t="shared" si="0" ref="D6:R6">IF(D4=0,"",(D5/D4)*1000)</f>
        <v>38618.570964333456</v>
      </c>
      <c r="E6" s="17">
        <f t="shared" si="0"/>
        <v>35510.61431983831</v>
      </c>
      <c r="F6" s="17">
        <f t="shared" si="0"/>
        <v>31693.438062188492</v>
      </c>
      <c r="G6" s="17">
        <f t="shared" si="0"/>
        <v>33305.44682642072</v>
      </c>
      <c r="H6" s="17">
        <f t="shared" si="0"/>
        <v>36436.37858661942</v>
      </c>
      <c r="I6" s="17">
        <f t="shared" si="0"/>
        <v>35344.4743461869</v>
      </c>
      <c r="J6" s="17">
        <f t="shared" si="0"/>
        <v>35181.98741364847</v>
      </c>
      <c r="K6" s="17">
        <f t="shared" si="0"/>
        <v>36044.953185403676</v>
      </c>
      <c r="L6" s="17">
        <f t="shared" si="0"/>
        <v>39588.7661486613</v>
      </c>
      <c r="M6" s="17">
        <f t="shared" si="0"/>
        <v>42207.419253579705</v>
      </c>
      <c r="N6" s="17">
        <f t="shared" si="0"/>
        <v>43084.67952567163</v>
      </c>
      <c r="O6" s="17">
        <f t="shared" si="0"/>
        <v>43268.81711123805</v>
      </c>
      <c r="P6" s="17">
        <f t="shared" si="0"/>
        <v>43898.44732569573</v>
      </c>
      <c r="Q6" s="17">
        <f t="shared" si="0"/>
        <v>41283.85901257882</v>
      </c>
      <c r="R6" s="17">
        <f t="shared" si="0"/>
        <v>38001.78980188795</v>
      </c>
      <c r="S6" s="8"/>
    </row>
    <row r="7" spans="1:19" ht="12.75">
      <c r="A7" s="35"/>
      <c r="B7" s="36" t="s">
        <v>6</v>
      </c>
      <c r="C7" s="37" t="s">
        <v>7</v>
      </c>
      <c r="D7" s="16">
        <f>'P合計'!D7+'B合計'!D7+'液化石油ガス'!D7</f>
        <v>105940</v>
      </c>
      <c r="E7" s="16">
        <f>'P合計'!E7+'B合計'!E7+'液化石油ガス'!E7</f>
        <v>230518</v>
      </c>
      <c r="F7" s="16">
        <f>'P合計'!F7+'B合計'!F7+'液化石油ガス'!F7</f>
        <v>70226</v>
      </c>
      <c r="G7" s="16">
        <f>'P合計'!G7+'B合計'!G7+'液化石油ガス'!G7</f>
        <v>124220</v>
      </c>
      <c r="H7" s="16">
        <f>'P合計'!H7+'B合計'!H7+'液化石油ガス'!H7</f>
        <v>86749</v>
      </c>
      <c r="I7" s="16">
        <f>'P合計'!I7+'B合計'!I7+'液化石油ガス'!I7</f>
        <v>129707</v>
      </c>
      <c r="J7" s="16">
        <f>'P合計'!J7+'B合計'!J7+'液化石油ガス'!J7</f>
        <v>747360</v>
      </c>
      <c r="K7" s="16">
        <f>'P合計'!K7+'B合計'!K7+'液化石油ガス'!K7</f>
        <v>94315</v>
      </c>
      <c r="L7" s="16">
        <f>'P合計'!L7+'B合計'!L7+'液化石油ガス'!L7</f>
        <v>84278</v>
      </c>
      <c r="M7" s="16">
        <f>'P合計'!M7+'B合計'!M7+'液化石油ガス'!M7</f>
        <v>110394</v>
      </c>
      <c r="N7" s="16">
        <f>'P合計'!N7+'B合計'!N7+'液化石油ガス'!N7</f>
        <v>140814</v>
      </c>
      <c r="O7" s="16">
        <f>'P合計'!O7+'B合計'!O7+'液化石油ガス'!O7</f>
        <v>65242</v>
      </c>
      <c r="P7" s="16">
        <f>'P合計'!P7+'B合計'!P7+'液化石油ガス'!P7</f>
        <v>144454</v>
      </c>
      <c r="Q7" s="16">
        <f>'P合計'!Q7+'B合計'!Q7+'液化石油ガス'!Q7</f>
        <v>639497</v>
      </c>
      <c r="R7" s="16">
        <f>'P合計'!R7+'B合計'!R7+'液化石油ガス'!R7</f>
        <v>1386857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16">
        <f>'P合計'!D8+'B合計'!D8+'液化石油ガス'!D8</f>
        <v>4123390</v>
      </c>
      <c r="E8" s="16">
        <f>'P合計'!E8+'B合計'!E8+'液化石油ガス'!E8</f>
        <v>7952874</v>
      </c>
      <c r="F8" s="16">
        <f>'P合計'!F8+'B合計'!F8+'液化石油ガス'!F8</f>
        <v>2196956</v>
      </c>
      <c r="G8" s="16">
        <f>'P合計'!G8+'B合計'!G8+'液化石油ガス'!G8</f>
        <v>4242651</v>
      </c>
      <c r="H8" s="16">
        <f>'P合計'!H8+'B合計'!H8+'液化石油ガス'!H8</f>
        <v>3149823</v>
      </c>
      <c r="I8" s="16">
        <f>'P合計'!I8+'B合計'!I8+'液化石油ガス'!I8</f>
        <v>4557567</v>
      </c>
      <c r="J8" s="16">
        <f>'P合計'!J8+'B合計'!J8+'液化石油ガス'!J8</f>
        <v>26223261</v>
      </c>
      <c r="K8" s="16">
        <f>'P合計'!K8+'B合計'!K8+'液化石油ガス'!K8</f>
        <v>3407119</v>
      </c>
      <c r="L8" s="16">
        <f>'P合計'!L8+'B合計'!L8+'液化石油ガス'!L8</f>
        <v>3399520</v>
      </c>
      <c r="M8" s="16">
        <f>'P合計'!M8+'B合計'!M8+'液化石油ガス'!M8</f>
        <v>4641522</v>
      </c>
      <c r="N8" s="16">
        <f>'P合計'!N8+'B合計'!N8+'液化石油ガス'!N8</f>
        <v>5989317</v>
      </c>
      <c r="O8" s="16">
        <f>'P合計'!O8+'B合計'!O8+'液化石油ガス'!O8</f>
        <v>3010953</v>
      </c>
      <c r="P8" s="16">
        <f>'P合計'!P8+'B合計'!P8+'液化石油ガス'!P8</f>
        <v>6546302</v>
      </c>
      <c r="Q8" s="16">
        <f>'P合計'!Q8+'B合計'!Q8+'液化石油ガス'!Q8</f>
        <v>26994733</v>
      </c>
      <c r="R8" s="16">
        <f>'P合計'!R8+'B合計'!R8+'液化石油ガス'!R8</f>
        <v>53217994</v>
      </c>
      <c r="S8" s="8"/>
    </row>
    <row r="9" spans="1:19" ht="13.5" thickBot="1">
      <c r="A9" s="39"/>
      <c r="B9" s="40" t="s">
        <v>11</v>
      </c>
      <c r="C9" s="41" t="s">
        <v>12</v>
      </c>
      <c r="D9" s="17">
        <f aca="true" t="shared" si="1" ref="D9:R9">IF(D7=0,"",(D8/D7)*1000)</f>
        <v>38921.936945440815</v>
      </c>
      <c r="E9" s="17">
        <f t="shared" si="1"/>
        <v>34500.01301416809</v>
      </c>
      <c r="F9" s="17">
        <f t="shared" si="1"/>
        <v>31284.082818329396</v>
      </c>
      <c r="G9" s="17">
        <f t="shared" si="1"/>
        <v>34154.33102559974</v>
      </c>
      <c r="H9" s="17">
        <f t="shared" si="1"/>
        <v>36309.6174019297</v>
      </c>
      <c r="I9" s="17">
        <f t="shared" si="1"/>
        <v>35137.40199064044</v>
      </c>
      <c r="J9" s="17">
        <f t="shared" si="1"/>
        <v>35087.857257546566</v>
      </c>
      <c r="K9" s="17">
        <f t="shared" si="1"/>
        <v>36124.889996289035</v>
      </c>
      <c r="L9" s="17">
        <f t="shared" si="1"/>
        <v>40336.97999477918</v>
      </c>
      <c r="M9" s="17">
        <f t="shared" si="1"/>
        <v>42045.056796565026</v>
      </c>
      <c r="N9" s="17">
        <f t="shared" si="1"/>
        <v>42533.53359751161</v>
      </c>
      <c r="O9" s="17">
        <f t="shared" si="1"/>
        <v>46150.53186597591</v>
      </c>
      <c r="P9" s="17">
        <f t="shared" si="1"/>
        <v>45317.554377171975</v>
      </c>
      <c r="Q9" s="17">
        <f t="shared" si="1"/>
        <v>42212.44665729472</v>
      </c>
      <c r="R9" s="17">
        <f t="shared" si="1"/>
        <v>38373.09398157128</v>
      </c>
      <c r="S9" s="8"/>
    </row>
    <row r="10" spans="1:19" ht="12.75">
      <c r="A10" s="35"/>
      <c r="B10" s="36" t="s">
        <v>6</v>
      </c>
      <c r="C10" s="37" t="s">
        <v>7</v>
      </c>
      <c r="D10" s="16">
        <f>'P合計'!D10+'B合計'!D10+'液化石油ガス'!D10</f>
        <v>43015</v>
      </c>
      <c r="E10" s="16">
        <f>'P合計'!E10+'B合計'!E10+'液化石油ガス'!E10</f>
        <v>0</v>
      </c>
      <c r="F10" s="16">
        <f>'P合計'!F10+'B合計'!F10+'液化石油ガス'!F10</f>
        <v>0</v>
      </c>
      <c r="G10" s="16">
        <f>'P合計'!G10+'B合計'!G10+'液化石油ガス'!G10</f>
        <v>74523</v>
      </c>
      <c r="H10" s="16">
        <f>'P合計'!H10+'B合計'!H10+'液化石油ガス'!H10</f>
        <v>0</v>
      </c>
      <c r="I10" s="16">
        <f>'P合計'!I10+'B合計'!I10+'液化石油ガス'!I10</f>
        <v>22360</v>
      </c>
      <c r="J10" s="16">
        <f>'P合計'!J10+'B合計'!J10+'液化石油ガス'!J10</f>
        <v>139898</v>
      </c>
      <c r="K10" s="16">
        <f>'P合計'!K10+'B合計'!K10+'液化石油ガス'!K10</f>
        <v>0</v>
      </c>
      <c r="L10" s="16">
        <f>'P合計'!L10+'B合計'!L10+'液化石油ガス'!L10</f>
        <v>65006</v>
      </c>
      <c r="M10" s="16">
        <f>'P合計'!M10+'B合計'!M10+'液化石油ガス'!M10</f>
        <v>0</v>
      </c>
      <c r="N10" s="16">
        <f>'P合計'!N10+'B合計'!N10+'液化石油ガス'!N10</f>
        <v>0</v>
      </c>
      <c r="O10" s="16">
        <f>'P合計'!O10+'B合計'!O10+'液化石油ガス'!O10</f>
        <v>44886</v>
      </c>
      <c r="P10" s="16">
        <f>'P合計'!P10+'B合計'!P10+'液化石油ガス'!P10</f>
        <v>66754</v>
      </c>
      <c r="Q10" s="16">
        <f>'P合計'!Q10+'B合計'!Q10+'液化石油ガス'!Q10</f>
        <v>176646</v>
      </c>
      <c r="R10" s="16">
        <f>'P合計'!R10+'B合計'!R10+'液化石油ガス'!R10</f>
        <v>316544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16">
        <f>'P合計'!D11+'B合計'!D11+'液化石油ガス'!D11</f>
        <v>1715588</v>
      </c>
      <c r="E11" s="16">
        <f>'P合計'!E11+'B合計'!E11+'液化石油ガス'!E11</f>
        <v>0</v>
      </c>
      <c r="F11" s="16">
        <f>'P合計'!F11+'B合計'!F11+'液化石油ガス'!F11</f>
        <v>0</v>
      </c>
      <c r="G11" s="16">
        <f>'P合計'!G11+'B合計'!G11+'液化石油ガス'!G11</f>
        <v>2296349</v>
      </c>
      <c r="H11" s="16">
        <f>'P合計'!H11+'B合計'!H11+'液化石油ガス'!H11</f>
        <v>0</v>
      </c>
      <c r="I11" s="16">
        <f>'P合計'!I11+'B合計'!I11+'液化石油ガス'!I11</f>
        <v>736677</v>
      </c>
      <c r="J11" s="16">
        <f>'P合計'!J11+'B合計'!J11+'液化石油ガス'!J11</f>
        <v>4748614</v>
      </c>
      <c r="K11" s="16">
        <f>'P合計'!K11+'B合計'!K11+'液化石油ガス'!K11</f>
        <v>0</v>
      </c>
      <c r="L11" s="16">
        <f>'P合計'!L11+'B合計'!L11+'液化石油ガス'!L11</f>
        <v>2613321</v>
      </c>
      <c r="M11" s="16">
        <f>'P合計'!M11+'B合計'!M11+'液化石油ガス'!M11</f>
        <v>0</v>
      </c>
      <c r="N11" s="16">
        <f>'P合計'!N11+'B合計'!N11+'液化石油ガス'!N11</f>
        <v>0</v>
      </c>
      <c r="O11" s="16">
        <f>'P合計'!O11+'B合計'!O11+'液化石油ガス'!O11</f>
        <v>1955087</v>
      </c>
      <c r="P11" s="16">
        <f>'P合計'!P11+'B合計'!P11+'液化石油ガス'!P11</f>
        <v>2992114</v>
      </c>
      <c r="Q11" s="16">
        <f>'P合計'!Q11+'B合計'!Q11+'液化石油ガス'!Q11</f>
        <v>7560522</v>
      </c>
      <c r="R11" s="16">
        <f>'P合計'!R11+'B合計'!R11+'液化石油ガス'!R11</f>
        <v>12309136</v>
      </c>
      <c r="S11" s="8"/>
    </row>
    <row r="12" spans="1:19" ht="13.5" thickBot="1">
      <c r="A12" s="39">
        <f>IF(A10=0,"",(A11/A10)*1000)</f>
      </c>
      <c r="B12" s="40" t="s">
        <v>11</v>
      </c>
      <c r="C12" s="41" t="s">
        <v>12</v>
      </c>
      <c r="D12" s="17">
        <f aca="true" t="shared" si="2" ref="D12:R12">IF(D10=0,"",(D11/D10)*1000)</f>
        <v>39883.482506102526</v>
      </c>
      <c r="E12" s="17">
        <f t="shared" si="2"/>
      </c>
      <c r="F12" s="17">
        <f t="shared" si="2"/>
      </c>
      <c r="G12" s="17">
        <f t="shared" si="2"/>
        <v>30813.96347436362</v>
      </c>
      <c r="H12" s="17">
        <f t="shared" si="2"/>
      </c>
      <c r="I12" s="17">
        <f t="shared" si="2"/>
        <v>32946.198568872984</v>
      </c>
      <c r="J12" s="17">
        <f t="shared" si="2"/>
        <v>33943.40162118115</v>
      </c>
      <c r="K12" s="17">
        <f t="shared" si="2"/>
      </c>
      <c r="L12" s="17">
        <f t="shared" si="2"/>
        <v>40201.22757899271</v>
      </c>
      <c r="M12" s="17">
        <f t="shared" si="2"/>
      </c>
      <c r="N12" s="17">
        <f t="shared" si="2"/>
      </c>
      <c r="O12" s="17">
        <f t="shared" si="2"/>
        <v>43556.72147217395</v>
      </c>
      <c r="P12" s="17">
        <f t="shared" si="2"/>
        <v>44822.991880636364</v>
      </c>
      <c r="Q12" s="17">
        <f t="shared" si="2"/>
        <v>42800.41438809823</v>
      </c>
      <c r="R12" s="17">
        <f t="shared" si="2"/>
        <v>38886.01900525677</v>
      </c>
      <c r="S12" s="8"/>
    </row>
    <row r="13" spans="1:19" ht="12.75">
      <c r="A13" s="35"/>
      <c r="B13" s="36" t="s">
        <v>6</v>
      </c>
      <c r="C13" s="37" t="s">
        <v>7</v>
      </c>
      <c r="D13" s="16">
        <f>'P合計'!D13+'B合計'!D13+'液化石油ガス'!D13</f>
        <v>0</v>
      </c>
      <c r="E13" s="16">
        <f>'P合計'!E13+'B合計'!E13+'液化石油ガス'!E13</f>
        <v>0</v>
      </c>
      <c r="F13" s="16">
        <f>'P合計'!F13+'B合計'!F13+'液化石油ガス'!F13</f>
        <v>0</v>
      </c>
      <c r="G13" s="16">
        <f>'P合計'!G13+'B合計'!G13+'液化石油ガス'!G13</f>
        <v>0</v>
      </c>
      <c r="H13" s="16">
        <f>'P合計'!H13+'B合計'!H13+'液化石油ガス'!H13</f>
        <v>13987</v>
      </c>
      <c r="I13" s="16">
        <f>'P合計'!I13+'B合計'!I13+'液化石油ガス'!I13</f>
        <v>0</v>
      </c>
      <c r="J13" s="16">
        <f>'P合計'!J13+'B合計'!J13+'液化石油ガス'!J13</f>
        <v>13987</v>
      </c>
      <c r="K13" s="16">
        <f>'P合計'!K13+'B合計'!K13+'液化石油ガス'!K13</f>
        <v>0</v>
      </c>
      <c r="L13" s="16">
        <f>'P合計'!L13+'B合計'!L13+'液化石油ガス'!L13</f>
        <v>0</v>
      </c>
      <c r="M13" s="16">
        <f>'P合計'!M13+'B合計'!M13+'液化石油ガス'!M13</f>
        <v>0</v>
      </c>
      <c r="N13" s="16">
        <f>'P合計'!N13+'B合計'!N13+'液化石油ガス'!N13</f>
        <v>0</v>
      </c>
      <c r="O13" s="16">
        <f>'P合計'!O13+'B合計'!O13+'液化石油ガス'!O13</f>
        <v>0</v>
      </c>
      <c r="P13" s="16">
        <f>'P合計'!P13+'B合計'!P13+'液化石油ガス'!P13</f>
        <v>0</v>
      </c>
      <c r="Q13" s="16">
        <f>'P合計'!Q13+'B合計'!Q13+'液化石油ガス'!Q13</f>
        <v>0</v>
      </c>
      <c r="R13" s="16">
        <f>'P合計'!R13+'B合計'!R13+'液化石油ガス'!R13</f>
        <v>13987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16">
        <f>'P合計'!D14+'B合計'!D14+'液化石油ガス'!D14</f>
        <v>0</v>
      </c>
      <c r="E14" s="16">
        <f>'P合計'!E14+'B合計'!E14+'液化石油ガス'!E14</f>
        <v>0</v>
      </c>
      <c r="F14" s="16">
        <f>'P合計'!F14+'B合計'!F14+'液化石油ガス'!F14</f>
        <v>0</v>
      </c>
      <c r="G14" s="16">
        <f>'P合計'!G14+'B合計'!G14+'液化石油ガス'!G14</f>
        <v>0</v>
      </c>
      <c r="H14" s="16">
        <f>'P合計'!H14+'B合計'!H14+'液化石油ガス'!H14</f>
        <v>497137</v>
      </c>
      <c r="I14" s="16">
        <f>'P合計'!I14+'B合計'!I14+'液化石油ガス'!I14</f>
        <v>0</v>
      </c>
      <c r="J14" s="16">
        <f>'P合計'!J14+'B合計'!J14+'液化石油ガス'!J14</f>
        <v>497137</v>
      </c>
      <c r="K14" s="16">
        <f>'P合計'!K14+'B合計'!K14+'液化石油ガス'!K14</f>
        <v>0</v>
      </c>
      <c r="L14" s="16">
        <f>'P合計'!L14+'B合計'!L14+'液化石油ガス'!L14</f>
        <v>0</v>
      </c>
      <c r="M14" s="16">
        <f>'P合計'!M14+'B合計'!M14+'液化石油ガス'!M14</f>
        <v>0</v>
      </c>
      <c r="N14" s="16">
        <f>'P合計'!N14+'B合計'!N14+'液化石油ガス'!N14</f>
        <v>0</v>
      </c>
      <c r="O14" s="16">
        <f>'P合計'!O14+'B合計'!O14+'液化石油ガス'!O14</f>
        <v>0</v>
      </c>
      <c r="P14" s="16">
        <f>'P合計'!P14+'B合計'!P14+'液化石油ガス'!P14</f>
        <v>0</v>
      </c>
      <c r="Q14" s="16">
        <f>'P合計'!Q14+'B合計'!Q14+'液化石油ガス'!Q14</f>
        <v>0</v>
      </c>
      <c r="R14" s="16">
        <f>'P合計'!R14+'B合計'!R14+'液化石油ガス'!R14</f>
        <v>497137</v>
      </c>
      <c r="S14" s="8"/>
    </row>
    <row r="15" spans="1:19" ht="13.5" thickBot="1">
      <c r="A15" s="39">
        <f>IF(A13=0,"",(A14/A13)*1000)</f>
      </c>
      <c r="B15" s="40" t="s">
        <v>11</v>
      </c>
      <c r="C15" s="41" t="s">
        <v>12</v>
      </c>
      <c r="D15" s="17">
        <f aca="true" t="shared" si="3" ref="D15:R15">IF(D13=0,"",(D14/D13)*1000)</f>
      </c>
      <c r="E15" s="17">
        <f t="shared" si="3"/>
      </c>
      <c r="F15" s="17">
        <f t="shared" si="3"/>
      </c>
      <c r="G15" s="17">
        <f t="shared" si="3"/>
      </c>
      <c r="H15" s="17">
        <f t="shared" si="3"/>
        <v>35542.7897333238</v>
      </c>
      <c r="I15" s="17">
        <f t="shared" si="3"/>
      </c>
      <c r="J15" s="17">
        <f t="shared" si="3"/>
        <v>35542.7897333238</v>
      </c>
      <c r="K15" s="17">
        <f t="shared" si="3"/>
      </c>
      <c r="L15" s="17">
        <f t="shared" si="3"/>
      </c>
      <c r="M15" s="17">
        <f t="shared" si="3"/>
      </c>
      <c r="N15" s="17">
        <f t="shared" si="3"/>
      </c>
      <c r="O15" s="17">
        <f t="shared" si="3"/>
      </c>
      <c r="P15" s="17">
        <f t="shared" si="3"/>
      </c>
      <c r="Q15" s="17">
        <f t="shared" si="3"/>
      </c>
      <c r="R15" s="17">
        <f t="shared" si="3"/>
        <v>35542.7897333238</v>
      </c>
      <c r="S15" s="8"/>
    </row>
    <row r="16" spans="1:19" ht="12.75">
      <c r="A16" s="35"/>
      <c r="B16" s="36" t="s">
        <v>6</v>
      </c>
      <c r="C16" s="37" t="s">
        <v>7</v>
      </c>
      <c r="D16" s="16">
        <f>'P合計'!D16+'B合計'!D16+'液化石油ガス'!D16</f>
        <v>68958</v>
      </c>
      <c r="E16" s="16">
        <f>'P合計'!E16+'B合計'!E16+'液化石油ガス'!E16</f>
        <v>60135</v>
      </c>
      <c r="F16" s="16">
        <f>'P合計'!F16+'B合計'!F16+'液化石油ガス'!F16</f>
        <v>67337</v>
      </c>
      <c r="G16" s="16">
        <f>'P合計'!G16+'B合計'!G16+'液化石油ガス'!G16</f>
        <v>59604</v>
      </c>
      <c r="H16" s="16">
        <f>'P合計'!H16+'B合計'!H16+'液化石油ガス'!H16</f>
        <v>35922</v>
      </c>
      <c r="I16" s="16">
        <f>'P合計'!I16+'B合計'!I16+'液化石油ガス'!I16</f>
        <v>43149</v>
      </c>
      <c r="J16" s="16">
        <f>'P合計'!J16+'B合計'!J16+'液化石油ガス'!J16</f>
        <v>335105</v>
      </c>
      <c r="K16" s="16">
        <f>'P合計'!K16+'B合計'!K16+'液化石油ガス'!K16</f>
        <v>43956</v>
      </c>
      <c r="L16" s="16">
        <f>'P合計'!L16+'B合計'!L16+'液化石油ガス'!L16</f>
        <v>0</v>
      </c>
      <c r="M16" s="16">
        <f>'P合計'!M16+'B合計'!M16+'液化石油ガス'!M16</f>
        <v>60915</v>
      </c>
      <c r="N16" s="16">
        <f>'P合計'!N16+'B合計'!N16+'液化石油ガス'!N16</f>
        <v>0</v>
      </c>
      <c r="O16" s="16">
        <f>'P合計'!O16+'B合計'!O16+'液化石油ガス'!O16</f>
        <v>0</v>
      </c>
      <c r="P16" s="16">
        <f>'P合計'!P16+'B合計'!P16+'液化石油ガス'!P16</f>
        <v>77344</v>
      </c>
      <c r="Q16" s="16">
        <f>'P合計'!Q16+'B合計'!Q16+'液化石油ガス'!Q16</f>
        <v>182215</v>
      </c>
      <c r="R16" s="16">
        <f>'P合計'!R16+'B合計'!R16+'液化石油ガス'!R16</f>
        <v>517320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16">
        <f>'P合計'!D17+'B合計'!D17+'液化石油ガス'!D17</f>
        <v>2620667</v>
      </c>
      <c r="E17" s="16">
        <f>'P合計'!E17+'B合計'!E17+'液化石油ガス'!E17</f>
        <v>2151482</v>
      </c>
      <c r="F17" s="16">
        <f>'P合計'!F17+'B合計'!F17+'液化石油ガス'!F17</f>
        <v>2215369</v>
      </c>
      <c r="G17" s="16">
        <f>'P合計'!G17+'B合計'!G17+'液化石油ガス'!G17</f>
        <v>1942810</v>
      </c>
      <c r="H17" s="16">
        <f>'P合計'!H17+'B合計'!H17+'液化石油ガス'!H17</f>
        <v>1326541</v>
      </c>
      <c r="I17" s="16">
        <f>'P合計'!I17+'B合計'!I17+'液化石油ガス'!I17</f>
        <v>1559806</v>
      </c>
      <c r="J17" s="16">
        <f>'P合計'!J17+'B合計'!J17+'液化石油ガス'!J17</f>
        <v>11816675</v>
      </c>
      <c r="K17" s="16">
        <f>'P合計'!K17+'B合計'!K17+'液化石油ガス'!K17</f>
        <v>1534839</v>
      </c>
      <c r="L17" s="16">
        <f>'P合計'!L17+'B合計'!L17+'液化石油ガス'!L17</f>
        <v>0</v>
      </c>
      <c r="M17" s="16">
        <f>'P合計'!M17+'B合計'!M17+'液化石油ガス'!M17</f>
        <v>2552555</v>
      </c>
      <c r="N17" s="16">
        <f>'P合計'!N17+'B合計'!N17+'液化石油ガス'!N17</f>
        <v>0</v>
      </c>
      <c r="O17" s="16">
        <f>'P合計'!O17+'B合計'!O17+'液化石油ガス'!O17</f>
        <v>0</v>
      </c>
      <c r="P17" s="16">
        <f>'P合計'!P17+'B合計'!P17+'液化石油ガス'!P17</f>
        <v>3398357</v>
      </c>
      <c r="Q17" s="16">
        <f>'P合計'!Q17+'B合計'!Q17+'液化石油ガス'!Q17</f>
        <v>7485751</v>
      </c>
      <c r="R17" s="16">
        <f>'P合計'!R17+'B合計'!R17+'液化石油ガス'!R17</f>
        <v>19302426</v>
      </c>
      <c r="S17" s="8"/>
    </row>
    <row r="18" spans="1:19" ht="13.5" thickBot="1">
      <c r="A18" s="39">
        <f>IF(A16=0,"",(A17/A16)*1000)</f>
      </c>
      <c r="B18" s="40" t="s">
        <v>11</v>
      </c>
      <c r="C18" s="41" t="s">
        <v>12</v>
      </c>
      <c r="D18" s="17">
        <f aca="true" t="shared" si="4" ref="D18:R18">IF(D16=0,"",(D17/D16)*1000)</f>
        <v>38003.81391571681</v>
      </c>
      <c r="E18" s="17">
        <f t="shared" si="4"/>
        <v>35777.53388209861</v>
      </c>
      <c r="F18" s="17">
        <f t="shared" si="4"/>
        <v>32899.728232621</v>
      </c>
      <c r="G18" s="17">
        <f t="shared" si="4"/>
        <v>32595.295617743774</v>
      </c>
      <c r="H18" s="17">
        <f t="shared" si="4"/>
        <v>36928.37258504537</v>
      </c>
      <c r="I18" s="17">
        <f t="shared" si="4"/>
        <v>36149.29662332847</v>
      </c>
      <c r="J18" s="17">
        <f t="shared" si="4"/>
        <v>35262.60425836678</v>
      </c>
      <c r="K18" s="17">
        <f t="shared" si="4"/>
        <v>34917.62216762217</v>
      </c>
      <c r="L18" s="17">
        <f t="shared" si="4"/>
      </c>
      <c r="M18" s="17">
        <f t="shared" si="4"/>
        <v>41903.554132808014</v>
      </c>
      <c r="N18" s="17">
        <f t="shared" si="4"/>
      </c>
      <c r="O18" s="17">
        <f t="shared" si="4"/>
      </c>
      <c r="P18" s="17">
        <f t="shared" si="4"/>
        <v>43938.21110881258</v>
      </c>
      <c r="Q18" s="17">
        <f t="shared" si="4"/>
        <v>41081.96910243394</v>
      </c>
      <c r="R18" s="17">
        <f t="shared" si="4"/>
        <v>37312.35212247739</v>
      </c>
      <c r="S18" s="8"/>
    </row>
    <row r="19" spans="1:19" ht="12.75">
      <c r="A19" s="35"/>
      <c r="B19" s="36" t="s">
        <v>6</v>
      </c>
      <c r="C19" s="37" t="s">
        <v>7</v>
      </c>
      <c r="D19" s="16">
        <f>'P合計'!D19+'B合計'!D19+'液化石油ガス'!D19</f>
        <v>346032</v>
      </c>
      <c r="E19" s="16">
        <f>'P合計'!E19+'B合計'!E19+'液化石油ガス'!E19</f>
        <v>307179</v>
      </c>
      <c r="F19" s="16">
        <f>'P合計'!F19+'B合計'!F19+'液化石油ガス'!F19</f>
        <v>338459</v>
      </c>
      <c r="G19" s="16">
        <f>'P合計'!G19+'B合計'!G19+'液化石油ガス'!G19</f>
        <v>260451</v>
      </c>
      <c r="H19" s="16">
        <f>'P合計'!H19+'B合計'!H19+'液化石油ガス'!H19</f>
        <v>227658</v>
      </c>
      <c r="I19" s="16">
        <f>'P合計'!I19+'B合計'!I19+'液化石油ガス'!I19</f>
        <v>296225</v>
      </c>
      <c r="J19" s="16">
        <f>'P合計'!J19+'B合計'!J19+'液化石油ガス'!J19</f>
        <v>1776004</v>
      </c>
      <c r="K19" s="16">
        <f>'P合計'!K19+'B合計'!K19+'液化石油ガス'!K19</f>
        <v>404439</v>
      </c>
      <c r="L19" s="16">
        <f>'P合計'!L19+'B合計'!L19+'液化石油ガス'!L19</f>
        <v>372680</v>
      </c>
      <c r="M19" s="16">
        <f>'P合計'!M19+'B合計'!M19+'液化石油ガス'!M19</f>
        <v>370701</v>
      </c>
      <c r="N19" s="16">
        <f>'P合計'!N19+'B合計'!N19+'液化石油ガス'!N19</f>
        <v>355930</v>
      </c>
      <c r="O19" s="16">
        <f>'P合計'!O19+'B合計'!O19+'液化石油ガス'!O19</f>
        <v>316666</v>
      </c>
      <c r="P19" s="16">
        <f>'P合計'!P19+'B合計'!P19+'液化石油ガス'!P19</f>
        <v>435255</v>
      </c>
      <c r="Q19" s="16">
        <f>'P合計'!Q19+'B合計'!Q19+'液化石油ガス'!Q19</f>
        <v>2255671</v>
      </c>
      <c r="R19" s="16">
        <f>'P合計'!R19+'B合計'!R19+'液化石油ガス'!R19</f>
        <v>4031675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16">
        <f>'P合計'!D20+'B合計'!D20+'液化石油ガス'!D20</f>
        <v>12324882</v>
      </c>
      <c r="E20" s="16">
        <f>'P合計'!E20+'B合計'!E20+'液化石油ガス'!E20</f>
        <v>10985955</v>
      </c>
      <c r="F20" s="16">
        <f>'P合計'!F20+'B合計'!F20+'液化石油ガス'!F20</f>
        <v>10533179</v>
      </c>
      <c r="G20" s="16">
        <f>'P合計'!G20+'B合計'!G20+'液化石油ガス'!G20</f>
        <v>8718624</v>
      </c>
      <c r="H20" s="16">
        <f>'P合計'!H20+'B合計'!H20+'液化石油ガス'!H20</f>
        <v>8245818</v>
      </c>
      <c r="I20" s="16">
        <f>'P合計'!I20+'B合計'!I20+'液化石油ガス'!I20</f>
        <v>9868106</v>
      </c>
      <c r="J20" s="16">
        <f>'P合計'!J20+'B合計'!J20+'液化石油ガス'!J20</f>
        <v>60676564</v>
      </c>
      <c r="K20" s="16">
        <f>'P合計'!K20+'B合計'!K20+'液化石油ガス'!K20</f>
        <v>14521049</v>
      </c>
      <c r="L20" s="16">
        <f>'P合計'!L20+'B合計'!L20+'液化石油ガス'!L20</f>
        <v>13921767</v>
      </c>
      <c r="M20" s="16">
        <f>'P合計'!M20+'B合計'!M20+'液化石油ガス'!M20</f>
        <v>14807487</v>
      </c>
      <c r="N20" s="16">
        <f>'P合計'!N20+'B合計'!N20+'液化石油ガス'!N20</f>
        <v>15148978</v>
      </c>
      <c r="O20" s="16">
        <f>'P合計'!O20+'B合計'!O20+'液化石油ガス'!O20</f>
        <v>13579060</v>
      </c>
      <c r="P20" s="16">
        <f>'P合計'!P20+'B合計'!P20+'液化石油ガス'!P20</f>
        <v>18212790</v>
      </c>
      <c r="Q20" s="16">
        <f>'P合計'!Q20+'B合計'!Q20+'液化石油ガス'!Q20</f>
        <v>90191131</v>
      </c>
      <c r="R20" s="16">
        <f>'P合計'!R20+'B合計'!R20+'液化石油ガス'!R20</f>
        <v>150867695</v>
      </c>
      <c r="S20" s="8"/>
    </row>
    <row r="21" spans="1:19" ht="13.5" thickBot="1">
      <c r="A21" s="39">
        <f>IF(A19=0,"",(A20/A19)*1000)</f>
      </c>
      <c r="B21" s="40" t="s">
        <v>11</v>
      </c>
      <c r="C21" s="41" t="s">
        <v>12</v>
      </c>
      <c r="D21" s="17">
        <f aca="true" t="shared" si="5" ref="D21:R21">IF(D19=0,"",(D20/D19)*1000)</f>
        <v>35617.75211541129</v>
      </c>
      <c r="E21" s="17">
        <f t="shared" si="5"/>
        <v>35764.017071479495</v>
      </c>
      <c r="F21" s="17">
        <f t="shared" si="5"/>
        <v>31120.989543785214</v>
      </c>
      <c r="G21" s="17">
        <f t="shared" si="5"/>
        <v>33475.10280244653</v>
      </c>
      <c r="H21" s="17">
        <f t="shared" si="5"/>
        <v>36220.198719131324</v>
      </c>
      <c r="I21" s="17">
        <f t="shared" si="5"/>
        <v>33312.87366022449</v>
      </c>
      <c r="J21" s="17">
        <f t="shared" si="5"/>
        <v>34164.65503456073</v>
      </c>
      <c r="K21" s="17">
        <f t="shared" si="5"/>
        <v>35904.1759078625</v>
      </c>
      <c r="L21" s="17">
        <f t="shared" si="5"/>
        <v>37355.82000643984</v>
      </c>
      <c r="M21" s="17">
        <f t="shared" si="5"/>
        <v>39944.556394506624</v>
      </c>
      <c r="N21" s="17">
        <f t="shared" si="5"/>
        <v>42561.67785800579</v>
      </c>
      <c r="O21" s="17">
        <f t="shared" si="5"/>
        <v>42881.33238175238</v>
      </c>
      <c r="P21" s="17">
        <f t="shared" si="5"/>
        <v>41843.95354447392</v>
      </c>
      <c r="Q21" s="17">
        <f t="shared" si="5"/>
        <v>39984.1692338998</v>
      </c>
      <c r="R21" s="17">
        <f t="shared" si="5"/>
        <v>37420.59937867015</v>
      </c>
      <c r="S21" s="8"/>
    </row>
    <row r="22" spans="1:19" ht="12.75">
      <c r="A22" s="35"/>
      <c r="B22" s="36" t="s">
        <v>6</v>
      </c>
      <c r="C22" s="37" t="s">
        <v>7</v>
      </c>
      <c r="D22" s="16">
        <f>'P合計'!D22+'B合計'!D22+'液化石油ガス'!D22</f>
        <v>30578</v>
      </c>
      <c r="E22" s="16">
        <f>'P合計'!E22+'B合計'!E22+'液化石油ガス'!E22</f>
        <v>20024</v>
      </c>
      <c r="F22" s="16">
        <f>'P合計'!F22+'B合計'!F22+'液化石油ガス'!F22</f>
        <v>42130</v>
      </c>
      <c r="G22" s="16">
        <f>'P合計'!G22+'B合計'!G22+'液化石油ガス'!G22</f>
        <v>82063</v>
      </c>
      <c r="H22" s="16">
        <f>'P合計'!H22+'B合計'!H22+'液化石油ガス'!H22</f>
        <v>138853</v>
      </c>
      <c r="I22" s="16">
        <f>'P合計'!I22+'B合計'!I22+'液化石油ガス'!I22</f>
        <v>20618</v>
      </c>
      <c r="J22" s="16">
        <f>'P合計'!J22+'B合計'!J22+'液化石油ガス'!J22</f>
        <v>334266</v>
      </c>
      <c r="K22" s="16">
        <f>'P合計'!K22+'B合計'!K22+'液化石油ガス'!K22</f>
        <v>169611</v>
      </c>
      <c r="L22" s="16">
        <f>'P合計'!L22+'B合計'!L22+'液化石油ガス'!L22</f>
        <v>20225</v>
      </c>
      <c r="M22" s="16">
        <f>'P合計'!M22+'B合計'!M22+'液化石油ガス'!M22</f>
        <v>93401</v>
      </c>
      <c r="N22" s="16">
        <f>'P合計'!N22+'B合計'!N22+'液化石油ガス'!N22</f>
        <v>77752</v>
      </c>
      <c r="O22" s="16">
        <f>'P合計'!O22+'B合計'!O22+'液化石油ガス'!O22</f>
        <v>63854</v>
      </c>
      <c r="P22" s="16">
        <f>'P合計'!P22+'B合計'!P22+'液化石油ガス'!P22</f>
        <v>48924</v>
      </c>
      <c r="Q22" s="16">
        <f>'P合計'!Q22+'B合計'!Q22+'液化石油ガス'!Q22</f>
        <v>473767</v>
      </c>
      <c r="R22" s="16">
        <f>'P合計'!R22+'B合計'!R22+'液化石油ガス'!R22</f>
        <v>808033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16">
        <f>'P合計'!D23+'B合計'!D23+'液化石油ガス'!D23</f>
        <v>1183910</v>
      </c>
      <c r="E23" s="16">
        <f>'P合計'!E23+'B合計'!E23+'液化石油ガス'!E23</f>
        <v>636443</v>
      </c>
      <c r="F23" s="16">
        <f>'P合計'!F23+'B合計'!F23+'液化石油ガス'!F23</f>
        <v>1276534</v>
      </c>
      <c r="G23" s="16">
        <f>'P合計'!G23+'B合計'!G23+'液化石油ガス'!G23</f>
        <v>2664059</v>
      </c>
      <c r="H23" s="16">
        <f>'P合計'!H23+'B合計'!H23+'液化石油ガス'!H23</f>
        <v>5060570</v>
      </c>
      <c r="I23" s="16">
        <f>'P合計'!I23+'B合計'!I23+'液化石油ガス'!I23</f>
        <v>744721</v>
      </c>
      <c r="J23" s="16">
        <f>'P合計'!J23+'B合計'!J23+'液化石油ガス'!J23</f>
        <v>11566237</v>
      </c>
      <c r="K23" s="16">
        <f>'P合計'!K23+'B合計'!K23+'液化石油ガス'!K23</f>
        <v>6416389</v>
      </c>
      <c r="L23" s="16">
        <f>'P合計'!L23+'B合計'!L23+'液化石油ガス'!L23</f>
        <v>781531</v>
      </c>
      <c r="M23" s="16">
        <f>'P合計'!M23+'B合計'!M23+'液化石油ガス'!M23</f>
        <v>3826841</v>
      </c>
      <c r="N23" s="16">
        <f>'P合計'!N23+'B合計'!N23+'液化石油ガス'!N23</f>
        <v>3305569</v>
      </c>
      <c r="O23" s="16">
        <f>'P合計'!O23+'B合計'!O23+'液化石油ガス'!O23</f>
        <v>2833590</v>
      </c>
      <c r="P23" s="16">
        <f>'P合計'!P23+'B合計'!P23+'液化石油ガス'!P23</f>
        <v>2130529</v>
      </c>
      <c r="Q23" s="16">
        <f>'P合計'!Q23+'B合計'!Q23+'液化石油ガス'!Q23</f>
        <v>19294449</v>
      </c>
      <c r="R23" s="16">
        <f>'P合計'!R23+'B合計'!R23+'液化石油ガス'!R23</f>
        <v>30860686</v>
      </c>
      <c r="S23" s="8"/>
    </row>
    <row r="24" spans="1:19" ht="13.5" thickBot="1">
      <c r="A24" s="39">
        <f>IF(A22=0,"",(A23/A22)*1000)</f>
      </c>
      <c r="B24" s="40" t="s">
        <v>11</v>
      </c>
      <c r="C24" s="41" t="s">
        <v>12</v>
      </c>
      <c r="D24" s="17">
        <f aca="true" t="shared" si="6" ref="D24:R24">IF(D22=0,"",(D23/D22)*1000)</f>
        <v>38717.70553993067</v>
      </c>
      <c r="E24" s="17">
        <f t="shared" si="6"/>
        <v>31784.009188973232</v>
      </c>
      <c r="F24" s="17">
        <f t="shared" si="6"/>
        <v>30299.881319724664</v>
      </c>
      <c r="G24" s="17">
        <f t="shared" si="6"/>
        <v>32463.582857073226</v>
      </c>
      <c r="H24" s="17">
        <f t="shared" si="6"/>
        <v>36445.52152276148</v>
      </c>
      <c r="I24" s="17">
        <f t="shared" si="6"/>
        <v>36119.94373848094</v>
      </c>
      <c r="J24" s="17">
        <f t="shared" si="6"/>
        <v>34601.89489807519</v>
      </c>
      <c r="K24" s="17">
        <f t="shared" si="6"/>
        <v>37830.02871276037</v>
      </c>
      <c r="L24" s="17">
        <f t="shared" si="6"/>
        <v>38641.82941903584</v>
      </c>
      <c r="M24" s="17">
        <f t="shared" si="6"/>
        <v>40972.16303893962</v>
      </c>
      <c r="N24" s="17">
        <f t="shared" si="6"/>
        <v>42514.26329869328</v>
      </c>
      <c r="O24" s="17">
        <f t="shared" si="6"/>
        <v>44376.07667491465</v>
      </c>
      <c r="P24" s="17">
        <f t="shared" si="6"/>
        <v>43547.72708691031</v>
      </c>
      <c r="Q24" s="17">
        <f t="shared" si="6"/>
        <v>40725.607735448015</v>
      </c>
      <c r="R24" s="17">
        <f t="shared" si="6"/>
        <v>38192.3584804086</v>
      </c>
      <c r="S24" s="8"/>
    </row>
    <row r="25" spans="1:19" ht="12.75">
      <c r="A25" s="35"/>
      <c r="B25" s="36" t="s">
        <v>6</v>
      </c>
      <c r="C25" s="37" t="s">
        <v>7</v>
      </c>
      <c r="D25" s="16">
        <f>'P合計'!D25+'B合計'!D25+'液化石油ガス'!D25</f>
        <v>52275</v>
      </c>
      <c r="E25" s="16">
        <f>'P合計'!E25+'B合計'!E25+'液化石油ガス'!E25</f>
        <v>57085</v>
      </c>
      <c r="F25" s="16">
        <f>'P合計'!F25+'B合計'!F25+'液化石油ガス'!F25</f>
        <v>40503</v>
      </c>
      <c r="G25" s="16">
        <f>'P合計'!G25+'B合計'!G25+'液化石油ガス'!G25</f>
        <v>85082</v>
      </c>
      <c r="H25" s="16">
        <f>'P合計'!H25+'B合計'!H25+'液化石油ガス'!H25</f>
        <v>86544</v>
      </c>
      <c r="I25" s="16">
        <f>'P合計'!I25+'B合計'!I25+'液化石油ガス'!I25</f>
        <v>42746</v>
      </c>
      <c r="J25" s="16">
        <f>'P合計'!J25+'B合計'!J25+'液化石油ガス'!J25</f>
        <v>364235</v>
      </c>
      <c r="K25" s="16">
        <f>'P合計'!K25+'B合計'!K25+'液化石油ガス'!K25</f>
        <v>89014</v>
      </c>
      <c r="L25" s="16">
        <f>'P合計'!L25+'B合計'!L25+'液化石油ガス'!L25</f>
        <v>69241</v>
      </c>
      <c r="M25" s="16">
        <f>'P合計'!M25+'B合計'!M25+'液化石油ガス'!M25</f>
        <v>123042</v>
      </c>
      <c r="N25" s="16">
        <f>'P合計'!N25+'B合計'!N25+'液化石油ガス'!N25</f>
        <v>100708</v>
      </c>
      <c r="O25" s="16">
        <f>'P合計'!O25+'B合計'!O25+'液化石油ガス'!O25</f>
        <v>66798</v>
      </c>
      <c r="P25" s="16">
        <f>'P合計'!P25+'B合計'!P25+'液化石油ガス'!P25</f>
        <v>87302</v>
      </c>
      <c r="Q25" s="16">
        <f>'P合計'!Q25+'B合計'!Q25+'液化石油ガス'!Q25</f>
        <v>536105</v>
      </c>
      <c r="R25" s="16">
        <f>'P合計'!R25+'B合計'!R25+'液化石油ガス'!R25</f>
        <v>900340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16">
        <f>'P合計'!D26+'B合計'!D26+'液化石油ガス'!D26</f>
        <v>1811967</v>
      </c>
      <c r="E26" s="16">
        <f>'P合計'!E26+'B合計'!E26+'液化石油ガス'!E26</f>
        <v>1806856</v>
      </c>
      <c r="F26" s="16">
        <f>'P合計'!F26+'B合計'!F26+'液化石油ガス'!F26</f>
        <v>1295363</v>
      </c>
      <c r="G26" s="16">
        <f>'P合計'!G26+'B合計'!G26+'液化石油ガス'!G26</f>
        <v>2862078</v>
      </c>
      <c r="H26" s="16">
        <f>'P合計'!H26+'B合計'!H26+'液化石油ガス'!H26</f>
        <v>3137182</v>
      </c>
      <c r="I26" s="16">
        <f>'P合計'!I26+'B合計'!I26+'液化石油ガス'!I26</f>
        <v>1471177</v>
      </c>
      <c r="J26" s="16">
        <f>'P合計'!J26+'B合計'!J26+'液化石油ガス'!J26</f>
        <v>12384623</v>
      </c>
      <c r="K26" s="16">
        <f>'P合計'!K26+'B合計'!K26+'液化石油ガス'!K26</f>
        <v>3277478</v>
      </c>
      <c r="L26" s="16">
        <f>'P合計'!L26+'B合計'!L26+'液化石油ガス'!L26</f>
        <v>2801165</v>
      </c>
      <c r="M26" s="16">
        <f>'P合計'!M26+'B合計'!M26+'液化石油ガス'!M26</f>
        <v>5092006</v>
      </c>
      <c r="N26" s="16">
        <f>'P合計'!N26+'B合計'!N26+'液化石油ガス'!N26</f>
        <v>4243455</v>
      </c>
      <c r="O26" s="16">
        <f>'P合計'!O26+'B合計'!O26+'液化石油ガス'!O26</f>
        <v>2825830</v>
      </c>
      <c r="P26" s="16">
        <f>'P合計'!P26+'B合計'!P26+'液化石油ガス'!P26</f>
        <v>3656614</v>
      </c>
      <c r="Q26" s="16">
        <f>'P合計'!Q26+'B合計'!Q26+'液化石油ガス'!Q26</f>
        <v>21896548</v>
      </c>
      <c r="R26" s="16">
        <f>'P合計'!R26+'B合計'!R26+'液化石油ガス'!R26</f>
        <v>34281171</v>
      </c>
      <c r="S26" s="8"/>
    </row>
    <row r="27" spans="1:19" ht="13.5" thickBot="1">
      <c r="A27" s="39"/>
      <c r="B27" s="40" t="s">
        <v>11</v>
      </c>
      <c r="C27" s="41" t="s">
        <v>12</v>
      </c>
      <c r="D27" s="17">
        <f aca="true" t="shared" si="7" ref="D27:R27">IF(D25=0,"",(D26/D25)*1000)</f>
        <v>34662.20946915352</v>
      </c>
      <c r="E27" s="17">
        <f t="shared" si="7"/>
        <v>31652.027678024</v>
      </c>
      <c r="F27" s="17">
        <f t="shared" si="7"/>
        <v>31981.902575117892</v>
      </c>
      <c r="G27" s="17">
        <f t="shared" si="7"/>
        <v>33639.0540889965</v>
      </c>
      <c r="H27" s="17">
        <f t="shared" si="7"/>
        <v>36249.5609169902</v>
      </c>
      <c r="I27" s="17">
        <f t="shared" si="7"/>
        <v>34416.71735367052</v>
      </c>
      <c r="J27" s="17">
        <f t="shared" si="7"/>
        <v>34001.73788900023</v>
      </c>
      <c r="K27" s="17">
        <f t="shared" si="7"/>
        <v>36819.80362639585</v>
      </c>
      <c r="L27" s="17">
        <f t="shared" si="7"/>
        <v>40455.29382880085</v>
      </c>
      <c r="M27" s="17">
        <f t="shared" si="7"/>
        <v>41384.29154272525</v>
      </c>
      <c r="N27" s="17">
        <f t="shared" si="7"/>
        <v>42136.22552329508</v>
      </c>
      <c r="O27" s="17">
        <f t="shared" si="7"/>
        <v>42304.110901524</v>
      </c>
      <c r="P27" s="17">
        <f t="shared" si="7"/>
        <v>41884.65327254817</v>
      </c>
      <c r="Q27" s="17">
        <f t="shared" si="7"/>
        <v>40843.767545536786</v>
      </c>
      <c r="R27" s="17">
        <f t="shared" si="7"/>
        <v>38075.80580669525</v>
      </c>
      <c r="S27" s="8"/>
    </row>
    <row r="28" spans="1:19" ht="12.75">
      <c r="A28" s="35"/>
      <c r="B28" s="36" t="s">
        <v>6</v>
      </c>
      <c r="C28" s="37" t="s">
        <v>7</v>
      </c>
      <c r="D28" s="16">
        <f>'P合計'!D28+'B合計'!D28+'液化石油ガス'!D28</f>
        <v>6577</v>
      </c>
      <c r="E28" s="16">
        <f>'P合計'!E28+'B合計'!E28+'液化石油ガス'!E28</f>
        <v>26446</v>
      </c>
      <c r="F28" s="16">
        <f>'P合計'!F28+'B合計'!F28+'液化石油ガス'!F28</f>
        <v>5894</v>
      </c>
      <c r="G28" s="16">
        <f>'P合計'!G28+'B合計'!G28+'液化石油ガス'!G28</f>
        <v>10209</v>
      </c>
      <c r="H28" s="16">
        <f>'P合計'!H28+'B合計'!H28+'液化石油ガス'!H28</f>
        <v>7917</v>
      </c>
      <c r="I28" s="16">
        <f>'P合計'!I28+'B合計'!I28+'液化石油ガス'!I28</f>
        <v>7865</v>
      </c>
      <c r="J28" s="16">
        <f>'P合計'!J28+'B合計'!J28+'液化石油ガス'!J28</f>
        <v>64908</v>
      </c>
      <c r="K28" s="16">
        <f>'P合計'!K28+'B合計'!K28+'液化石油ガス'!K28</f>
        <v>7129</v>
      </c>
      <c r="L28" s="16">
        <f>'P合計'!L28+'B合計'!L28+'液化石油ガス'!L28</f>
        <v>5828</v>
      </c>
      <c r="M28" s="16">
        <f>'P合計'!M28+'B合計'!M28+'液化石油ガス'!M28</f>
        <v>7253</v>
      </c>
      <c r="N28" s="16">
        <f>'P合計'!N28+'B合計'!N28+'液化石油ガス'!N28</f>
        <v>3593</v>
      </c>
      <c r="O28" s="16">
        <f>'P合計'!O28+'B合計'!O28+'液化石油ガス'!O28</f>
        <v>5786</v>
      </c>
      <c r="P28" s="16">
        <f>'P合計'!P28+'B合計'!P28+'液化石油ガス'!P28</f>
        <v>6670</v>
      </c>
      <c r="Q28" s="16">
        <f>'P合計'!Q28+'B合計'!Q28+'液化石油ガス'!Q28</f>
        <v>36259</v>
      </c>
      <c r="R28" s="16">
        <f>'P合計'!R28+'B合計'!R28+'液化石油ガス'!R28</f>
        <v>101167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16">
        <f>'P合計'!D29+'B合計'!D29+'液化石油ガス'!D29</f>
        <v>288756</v>
      </c>
      <c r="E29" s="16">
        <f>'P合計'!E29+'B合計'!E29+'液化石油ガス'!E29</f>
        <v>844911</v>
      </c>
      <c r="F29" s="16">
        <f>'P合計'!F29+'B合計'!F29+'液化石油ガス'!F29</f>
        <v>252143</v>
      </c>
      <c r="G29" s="16">
        <f>'P合計'!G29+'B合計'!G29+'液化石油ガス'!G29</f>
        <v>436188</v>
      </c>
      <c r="H29" s="16">
        <f>'P合計'!H29+'B合計'!H29+'液化石油ガス'!H29</f>
        <v>391263</v>
      </c>
      <c r="I29" s="16">
        <f>'P合計'!I29+'B合計'!I29+'液化石油ガス'!I29</f>
        <v>425218</v>
      </c>
      <c r="J29" s="16">
        <f>'P合計'!J29+'B合計'!J29+'液化石油ガス'!J29</f>
        <v>2638479</v>
      </c>
      <c r="K29" s="16">
        <f>'P合計'!K29+'B合計'!K29+'液化石油ガス'!K29</f>
        <v>556899</v>
      </c>
      <c r="L29" s="16">
        <f>'P合計'!L29+'B合計'!L29+'液化石油ガス'!L29</f>
        <v>587481</v>
      </c>
      <c r="M29" s="16">
        <f>'P合計'!M29+'B合計'!M29+'液化石油ガス'!M29</f>
        <v>589221</v>
      </c>
      <c r="N29" s="16">
        <f>'P合計'!N29+'B合計'!N29+'液化石油ガス'!N29</f>
        <v>218554</v>
      </c>
      <c r="O29" s="16">
        <f>'P合計'!O29+'B合計'!O29+'液化石油ガス'!O29</f>
        <v>314607</v>
      </c>
      <c r="P29" s="16">
        <f>'P合計'!P29+'B合計'!P29+'液化石油ガス'!P29</f>
        <v>399548</v>
      </c>
      <c r="Q29" s="16">
        <f>'P合計'!Q29+'B合計'!Q29+'液化石油ガス'!Q29</f>
        <v>2666310</v>
      </c>
      <c r="R29" s="16">
        <f>'P合計'!R29+'B合計'!R29+'液化石油ガス'!R29</f>
        <v>5304789</v>
      </c>
      <c r="S29" s="8"/>
    </row>
    <row r="30" spans="1:19" ht="13.5" thickBot="1">
      <c r="A30" s="39">
        <f>IF(A28=0,"",(A29/A28)*1000)</f>
      </c>
      <c r="B30" s="40" t="s">
        <v>11</v>
      </c>
      <c r="C30" s="41" t="s">
        <v>12</v>
      </c>
      <c r="D30" s="17">
        <f aca="true" t="shared" si="8" ref="D30:R30">IF(D28=0,"",(D29/D28)*1000)</f>
        <v>43903.90755663677</v>
      </c>
      <c r="E30" s="17">
        <f t="shared" si="8"/>
        <v>31948.53664070181</v>
      </c>
      <c r="F30" s="17">
        <f t="shared" si="8"/>
        <v>42779.60637936885</v>
      </c>
      <c r="G30" s="17">
        <f t="shared" si="8"/>
        <v>42725.83014986776</v>
      </c>
      <c r="H30" s="17">
        <f t="shared" si="8"/>
        <v>49420.61386888973</v>
      </c>
      <c r="I30" s="17">
        <f t="shared" si="8"/>
        <v>54064.58995549905</v>
      </c>
      <c r="J30" s="17">
        <f t="shared" si="8"/>
        <v>40649.519319652434</v>
      </c>
      <c r="K30" s="17">
        <f t="shared" si="8"/>
        <v>78117.40777107589</v>
      </c>
      <c r="L30" s="17">
        <f t="shared" si="8"/>
        <v>100803.1914893617</v>
      </c>
      <c r="M30" s="17">
        <f t="shared" si="8"/>
        <v>81238.24624293395</v>
      </c>
      <c r="N30" s="17">
        <f t="shared" si="8"/>
        <v>60827.72056777066</v>
      </c>
      <c r="O30" s="17">
        <f t="shared" si="8"/>
        <v>54373.83339094366</v>
      </c>
      <c r="P30" s="17">
        <f t="shared" si="8"/>
        <v>59902.248875562225</v>
      </c>
      <c r="Q30" s="17">
        <f t="shared" si="8"/>
        <v>73535.12231445985</v>
      </c>
      <c r="R30" s="17">
        <f t="shared" si="8"/>
        <v>52435.962319728766</v>
      </c>
      <c r="S30" s="8"/>
    </row>
    <row r="31" spans="1:19" ht="12.75">
      <c r="A31" s="35"/>
      <c r="B31" s="36" t="s">
        <v>6</v>
      </c>
      <c r="C31" s="37" t="s">
        <v>7</v>
      </c>
      <c r="D31" s="16">
        <f>'P合計'!D31+'B合計'!D31+'液化石油ガス'!D31</f>
        <v>17984</v>
      </c>
      <c r="E31" s="16">
        <f>'P合計'!E31+'B合計'!E31+'液化石油ガス'!E31</f>
        <v>0</v>
      </c>
      <c r="F31" s="16">
        <f>'P合計'!F31+'B合計'!F31+'液化石油ガス'!F31</f>
        <v>0</v>
      </c>
      <c r="G31" s="16">
        <f>'P合計'!G31+'B合計'!G31+'液化石油ガス'!G31</f>
        <v>0</v>
      </c>
      <c r="H31" s="16">
        <f>'P合計'!H31+'B合計'!H31+'液化石油ガス'!H31</f>
        <v>0</v>
      </c>
      <c r="I31" s="16">
        <f>'P合計'!I31+'B合計'!I31+'液化石油ガス'!I31</f>
        <v>0</v>
      </c>
      <c r="J31" s="16">
        <f>'P合計'!J31+'B合計'!J31+'液化石油ガス'!J31</f>
        <v>17984</v>
      </c>
      <c r="K31" s="16">
        <f>'P合計'!K31+'B合計'!K31+'液化石油ガス'!K31</f>
        <v>0</v>
      </c>
      <c r="L31" s="16">
        <f>'P合計'!L31+'B合計'!L31+'液化石油ガス'!L31</f>
        <v>0</v>
      </c>
      <c r="M31" s="16">
        <f>'P合計'!M31+'B合計'!M31+'液化石油ガス'!M31</f>
        <v>0</v>
      </c>
      <c r="N31" s="16">
        <f>'P合計'!N31+'B合計'!N31+'液化石油ガス'!N31</f>
        <v>0</v>
      </c>
      <c r="O31" s="16">
        <f>'P合計'!O31+'B合計'!O31+'液化石油ガス'!O31</f>
        <v>0</v>
      </c>
      <c r="P31" s="16">
        <f>'P合計'!P31+'B合計'!P31+'液化石油ガス'!P31</f>
        <v>0</v>
      </c>
      <c r="Q31" s="16">
        <f>'P合計'!Q31+'B合計'!Q31+'液化石油ガス'!Q31</f>
        <v>0</v>
      </c>
      <c r="R31" s="16">
        <f>'P合計'!R31+'B合計'!R31+'液化石油ガス'!R31</f>
        <v>17984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16">
        <f>'P合計'!D32+'B合計'!D32+'液化石油ガス'!D32</f>
        <v>698747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16">
        <f>'P合計'!I32+'B合計'!I32+'液化石油ガス'!I32</f>
        <v>0</v>
      </c>
      <c r="J32" s="16">
        <f>'P合計'!J32+'B合計'!J32+'液化石油ガス'!J32</f>
        <v>698747</v>
      </c>
      <c r="K32" s="16">
        <f>'P合計'!K32+'B合計'!K32+'液化石油ガス'!K32</f>
        <v>0</v>
      </c>
      <c r="L32" s="16">
        <f>'P合計'!L32+'B合計'!L32+'液化石油ガス'!L32</f>
        <v>0</v>
      </c>
      <c r="M32" s="16">
        <f>'P合計'!M32+'B合計'!M32+'液化石油ガス'!M32</f>
        <v>0</v>
      </c>
      <c r="N32" s="16">
        <f>'P合計'!N32+'B合計'!N32+'液化石油ガス'!N32</f>
        <v>0</v>
      </c>
      <c r="O32" s="16">
        <f>'P合計'!O32+'B合計'!O32+'液化石油ガス'!O32</f>
        <v>0</v>
      </c>
      <c r="P32" s="16">
        <f>'P合計'!P32+'B合計'!P32+'液化石油ガス'!P32</f>
        <v>0</v>
      </c>
      <c r="Q32" s="16">
        <f>'P合計'!Q32+'B合計'!Q32+'液化石油ガス'!Q32</f>
        <v>0</v>
      </c>
      <c r="R32" s="16">
        <f>'P合計'!R32+'B合計'!R32+'液化石油ガス'!R32</f>
        <v>698747</v>
      </c>
      <c r="S32" s="8"/>
    </row>
    <row r="33" spans="1:19" ht="13.5" thickBot="1">
      <c r="A33" s="39"/>
      <c r="B33" s="40" t="s">
        <v>11</v>
      </c>
      <c r="C33" s="41" t="s">
        <v>12</v>
      </c>
      <c r="D33" s="17">
        <f aca="true" t="shared" si="9" ref="D33:R33">IF(D31=0,"",(D32/D31)*1000)</f>
        <v>38853.81450177936</v>
      </c>
      <c r="E33" s="17">
        <f t="shared" si="9"/>
      </c>
      <c r="F33" s="17">
        <f t="shared" si="9"/>
      </c>
      <c r="G33" s="17">
        <f t="shared" si="9"/>
      </c>
      <c r="H33" s="17">
        <f t="shared" si="9"/>
      </c>
      <c r="I33" s="17">
        <f t="shared" si="9"/>
      </c>
      <c r="J33" s="17">
        <f t="shared" si="9"/>
        <v>38853.81450177936</v>
      </c>
      <c r="K33" s="17">
        <f t="shared" si="9"/>
      </c>
      <c r="L33" s="17">
        <f t="shared" si="9"/>
      </c>
      <c r="M33" s="17">
        <f t="shared" si="9"/>
      </c>
      <c r="N33" s="17">
        <f t="shared" si="9"/>
      </c>
      <c r="O33" s="17">
        <f t="shared" si="9"/>
      </c>
      <c r="P33" s="17">
        <f t="shared" si="9"/>
      </c>
      <c r="Q33" s="17">
        <f t="shared" si="9"/>
      </c>
      <c r="R33" s="17">
        <f t="shared" si="9"/>
        <v>38853.81450177936</v>
      </c>
      <c r="S33" s="8"/>
    </row>
    <row r="34" spans="1:19" ht="12.75">
      <c r="A34" s="35"/>
      <c r="B34" s="36" t="s">
        <v>6</v>
      </c>
      <c r="C34" s="37" t="s">
        <v>7</v>
      </c>
      <c r="D34" s="16">
        <f>'P合計'!D34+'B合計'!D34+'液化石油ガス'!D34</f>
        <v>24752</v>
      </c>
      <c r="E34" s="16">
        <f>'P合計'!E34+'B合計'!E34+'液化石油ガス'!E34</f>
        <v>25987</v>
      </c>
      <c r="F34" s="16">
        <f>'P合計'!F34+'B合計'!F34+'液化石油ガス'!F34</f>
        <v>24570</v>
      </c>
      <c r="G34" s="16">
        <f>'P合計'!G34+'B合計'!G34+'液化石油ガス'!G34</f>
        <v>63918</v>
      </c>
      <c r="H34" s="16">
        <f>'P合計'!H34+'B合計'!H34+'液化石油ガス'!H34</f>
        <v>24584</v>
      </c>
      <c r="I34" s="16">
        <f>'P合計'!I34+'B合計'!I34+'液化石油ガス'!I34</f>
        <v>24558</v>
      </c>
      <c r="J34" s="16">
        <f>'P合計'!J34+'B合計'!J34+'液化石油ガス'!J34</f>
        <v>188369</v>
      </c>
      <c r="K34" s="16">
        <f>'P合計'!K34+'B合計'!K34+'液化石油ガス'!K34</f>
        <v>21944</v>
      </c>
      <c r="L34" s="16">
        <f>'P合計'!L34+'B合計'!L34+'液化石油ガス'!L34</f>
        <v>24528</v>
      </c>
      <c r="M34" s="16">
        <f>'P合計'!M34+'B合計'!M34+'液化石油ガス'!M34</f>
        <v>24517</v>
      </c>
      <c r="N34" s="16">
        <f>'P合計'!N34+'B合計'!N34+'液化石油ガス'!N34</f>
        <v>42167</v>
      </c>
      <c r="O34" s="16">
        <f>'P合計'!O34+'B合計'!O34+'液化石油ガス'!O34</f>
        <v>24440</v>
      </c>
      <c r="P34" s="16">
        <f>'P合計'!P34+'B合計'!P34+'液化石油ガス'!P34</f>
        <v>48895</v>
      </c>
      <c r="Q34" s="16">
        <f>'P合計'!Q34+'B合計'!Q34+'液化石油ガス'!Q34</f>
        <v>186491</v>
      </c>
      <c r="R34" s="16">
        <f>'P合計'!R34+'B合計'!R34+'液化石油ガス'!R34</f>
        <v>374860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16">
        <f>'P合計'!D35+'B合計'!D35+'液化石油ガス'!D35</f>
        <v>865181</v>
      </c>
      <c r="E35" s="16">
        <f>'P合計'!E35+'B合計'!E35+'液化石油ガス'!E35</f>
        <v>802411</v>
      </c>
      <c r="F35" s="16">
        <f>'P合計'!F35+'B合計'!F35+'液化石油ガス'!F35</f>
        <v>787279</v>
      </c>
      <c r="G35" s="16">
        <f>'P合計'!G35+'B合計'!G35+'液化石油ガス'!G35</f>
        <v>2152609</v>
      </c>
      <c r="H35" s="16">
        <f>'P合計'!H35+'B合計'!H35+'液化石油ガス'!H35</f>
        <v>883412</v>
      </c>
      <c r="I35" s="16">
        <f>'P合計'!I35+'B合計'!I35+'液化石油ガス'!I35</f>
        <v>857062</v>
      </c>
      <c r="J35" s="16">
        <f>'P合計'!J35+'B合計'!J35+'液化石油ガス'!J35</f>
        <v>6347954</v>
      </c>
      <c r="K35" s="16">
        <f>'P合計'!K35+'B合計'!K35+'液化石油ガス'!K35</f>
        <v>851088</v>
      </c>
      <c r="L35" s="16">
        <f>'P合計'!L35+'B合計'!L35+'液化石油ガス'!L35</f>
        <v>998474</v>
      </c>
      <c r="M35" s="16">
        <f>'P合計'!M35+'B合計'!M35+'液化石油ガス'!M35</f>
        <v>1013520</v>
      </c>
      <c r="N35" s="16">
        <f>'P合計'!N35+'B合計'!N35+'液化石油ガス'!N35</f>
        <v>1739115</v>
      </c>
      <c r="O35" s="16">
        <f>'P合計'!O35+'B合計'!O35+'液化石油ガス'!O35</f>
        <v>1135931</v>
      </c>
      <c r="P35" s="16">
        <f>'P合計'!P35+'B合計'!P35+'液化石油ガス'!P35</f>
        <v>2221918</v>
      </c>
      <c r="Q35" s="16">
        <f>'P合計'!Q35+'B合計'!Q35+'液化石油ガス'!Q35</f>
        <v>7960046</v>
      </c>
      <c r="R35" s="16">
        <f>'P合計'!R35+'B合計'!R35+'液化石油ガス'!R35</f>
        <v>14308000</v>
      </c>
      <c r="S35" s="8"/>
    </row>
    <row r="36" spans="1:19" ht="13.5" thickBot="1">
      <c r="A36" s="39"/>
      <c r="B36" s="40" t="s">
        <v>11</v>
      </c>
      <c r="C36" s="41" t="s">
        <v>12</v>
      </c>
      <c r="D36" s="17">
        <f aca="true" t="shared" si="10" ref="D36:R36">IF(D34=0,"",(D35/D34)*1000)</f>
        <v>34953.98351648352</v>
      </c>
      <c r="E36" s="17">
        <f t="shared" si="10"/>
        <v>30877.40023858083</v>
      </c>
      <c r="F36" s="17">
        <f t="shared" si="10"/>
        <v>32042.287342287345</v>
      </c>
      <c r="G36" s="17">
        <f t="shared" si="10"/>
        <v>33677.66513345224</v>
      </c>
      <c r="H36" s="17">
        <f t="shared" si="10"/>
        <v>35934.42889684348</v>
      </c>
      <c r="I36" s="17">
        <f t="shared" si="10"/>
        <v>34899.503216874335</v>
      </c>
      <c r="J36" s="17">
        <f t="shared" si="10"/>
        <v>33699.56840032065</v>
      </c>
      <c r="K36" s="17">
        <f t="shared" si="10"/>
        <v>38784.54247174627</v>
      </c>
      <c r="L36" s="17">
        <f t="shared" si="10"/>
        <v>40707.51793868232</v>
      </c>
      <c r="M36" s="17">
        <f t="shared" si="10"/>
        <v>41339.47872904516</v>
      </c>
      <c r="N36" s="17">
        <f t="shared" si="10"/>
        <v>41243.507956458845</v>
      </c>
      <c r="O36" s="17">
        <f t="shared" si="10"/>
        <v>46478.355155482815</v>
      </c>
      <c r="P36" s="17">
        <f t="shared" si="10"/>
        <v>45442.642396973104</v>
      </c>
      <c r="Q36" s="17">
        <f t="shared" si="10"/>
        <v>42683.271578789325</v>
      </c>
      <c r="R36" s="17">
        <f t="shared" si="10"/>
        <v>38168.916395454304</v>
      </c>
      <c r="S36" s="8"/>
    </row>
    <row r="37" spans="1:19" ht="12.75">
      <c r="A37" s="35"/>
      <c r="B37" s="36" t="s">
        <v>6</v>
      </c>
      <c r="C37" s="37" t="s">
        <v>7</v>
      </c>
      <c r="D37" s="16">
        <f>'P合計'!D37+'B合計'!D37+'液化石油ガス'!D37</f>
        <v>33169</v>
      </c>
      <c r="E37" s="16">
        <f>'P合計'!E37+'B合計'!E37+'液化石油ガス'!E37</f>
        <v>9622</v>
      </c>
      <c r="F37" s="16">
        <f>'P合計'!F37+'B合計'!F37+'液化石油ガス'!F37</f>
        <v>19</v>
      </c>
      <c r="G37" s="16">
        <f>'P合計'!G37+'B合計'!G37+'液化石油ガス'!G37</f>
        <v>51</v>
      </c>
      <c r="H37" s="16">
        <f>'P合計'!H37+'B合計'!H37+'液化石油ガス'!H37</f>
        <v>6213</v>
      </c>
      <c r="I37" s="16">
        <f>'P合計'!I37+'B合計'!I37+'液化石油ガス'!I37</f>
        <v>336</v>
      </c>
      <c r="J37" s="16">
        <f>'P合計'!J37+'B合計'!J37+'液化石油ガス'!J37</f>
        <v>49410</v>
      </c>
      <c r="K37" s="16">
        <f>'P合計'!K37+'B合計'!K37+'液化石油ガス'!K37</f>
        <v>165</v>
      </c>
      <c r="L37" s="16">
        <f>'P合計'!L37+'B合計'!L37+'液化石油ガス'!L37</f>
        <v>160</v>
      </c>
      <c r="M37" s="16">
        <f>'P合計'!M37+'B合計'!M37+'液化石油ガス'!M37</f>
        <v>44790</v>
      </c>
      <c r="N37" s="16">
        <f>'P合計'!N37+'B合計'!N37+'液化石油ガス'!N37</f>
        <v>22567</v>
      </c>
      <c r="O37" s="16">
        <f>'P合計'!O37+'B合計'!O37+'液化石油ガス'!O37</f>
        <v>20496</v>
      </c>
      <c r="P37" s="16">
        <f>'P合計'!P37+'B合計'!P37+'液化石油ガス'!P37</f>
        <v>45915</v>
      </c>
      <c r="Q37" s="16">
        <f>'P合計'!Q37+'B合計'!Q37+'液化石油ガス'!Q37</f>
        <v>134093</v>
      </c>
      <c r="R37" s="16">
        <f>'P合計'!R37+'B合計'!R37+'液化石油ガス'!R37</f>
        <v>183503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16">
        <f>'P合計'!D38+'B合計'!D38+'液化石油ガス'!D38</f>
        <v>1183468</v>
      </c>
      <c r="E38" s="16">
        <f>'P合計'!E38+'B合計'!E38+'液化石油ガス'!E38</f>
        <v>372707</v>
      </c>
      <c r="F38" s="16">
        <f>'P合計'!F38+'B合計'!F38+'液化石油ガス'!F38</f>
        <v>21096</v>
      </c>
      <c r="G38" s="16">
        <f>'P合計'!G38+'B合計'!G38+'液化石油ガス'!G38</f>
        <v>33654</v>
      </c>
      <c r="H38" s="16">
        <f>'P合計'!H38+'B合計'!H38+'液化石油ガス'!H38</f>
        <v>299421</v>
      </c>
      <c r="I38" s="16">
        <f>'P合計'!I38+'B合計'!I38+'液化石油ガス'!I38</f>
        <v>129583</v>
      </c>
      <c r="J38" s="16">
        <f>'P合計'!J38+'B合計'!J38+'液化石油ガス'!J38</f>
        <v>2039929</v>
      </c>
      <c r="K38" s="16">
        <f>'P合計'!K38+'B合計'!K38+'液化石油ガス'!K38</f>
        <v>77319</v>
      </c>
      <c r="L38" s="16">
        <f>'P合計'!L38+'B合計'!L38+'液化石油ガス'!L38</f>
        <v>75572</v>
      </c>
      <c r="M38" s="16">
        <f>'P合計'!M38+'B合計'!M38+'液化石油ガス'!M38</f>
        <v>1933445</v>
      </c>
      <c r="N38" s="16">
        <f>'P合計'!N38+'B合計'!N38+'液化石油ガス'!N38</f>
        <v>1023172</v>
      </c>
      <c r="O38" s="16">
        <f>'P合計'!O38+'B合計'!O38+'液化石油ガス'!O38</f>
        <v>924313</v>
      </c>
      <c r="P38" s="16">
        <f>'P合計'!P38+'B合計'!P38+'液化石油ガス'!P38</f>
        <v>1934823</v>
      </c>
      <c r="Q38" s="16">
        <f>'P合計'!Q38+'B合計'!Q38+'液化石油ガス'!Q38</f>
        <v>5968644</v>
      </c>
      <c r="R38" s="16">
        <f>'P合計'!R38+'B合計'!R38+'液化石油ガス'!R38</f>
        <v>8008573</v>
      </c>
      <c r="S38" s="8"/>
    </row>
    <row r="39" spans="1:19" ht="13.5" thickBot="1">
      <c r="A39" s="39">
        <f>IF(A37=0,"",(A38/A37)*1000)</f>
      </c>
      <c r="B39" s="40" t="s">
        <v>11</v>
      </c>
      <c r="C39" s="41" t="s">
        <v>12</v>
      </c>
      <c r="D39" s="17">
        <f aca="true" t="shared" si="11" ref="D39:R39">IF(D37=0,"",(D38/D37)*1000)</f>
        <v>35679.9421146251</v>
      </c>
      <c r="E39" s="17">
        <f t="shared" si="11"/>
        <v>38734.87840365829</v>
      </c>
      <c r="F39" s="17">
        <f t="shared" si="11"/>
        <v>1110315.7894736843</v>
      </c>
      <c r="G39" s="17">
        <f t="shared" si="11"/>
        <v>659882.3529411765</v>
      </c>
      <c r="H39" s="17">
        <f t="shared" si="11"/>
        <v>48192.66055045872</v>
      </c>
      <c r="I39" s="17">
        <f t="shared" si="11"/>
        <v>385663.6904761905</v>
      </c>
      <c r="J39" s="17">
        <f t="shared" si="11"/>
        <v>41285.751872090674</v>
      </c>
      <c r="K39" s="17">
        <f t="shared" si="11"/>
        <v>468600</v>
      </c>
      <c r="L39" s="17">
        <f t="shared" si="11"/>
        <v>472325</v>
      </c>
      <c r="M39" s="17">
        <f t="shared" si="11"/>
        <v>43166.88993078812</v>
      </c>
      <c r="N39" s="17">
        <f t="shared" si="11"/>
        <v>45339.300748881105</v>
      </c>
      <c r="O39" s="17">
        <f t="shared" si="11"/>
        <v>45097.238485558155</v>
      </c>
      <c r="P39" s="17">
        <f t="shared" si="11"/>
        <v>42139.23554393989</v>
      </c>
      <c r="Q39" s="17">
        <f t="shared" si="11"/>
        <v>44511.22728255763</v>
      </c>
      <c r="R39" s="17">
        <f t="shared" si="11"/>
        <v>43642.73608605854</v>
      </c>
      <c r="S39" s="8"/>
    </row>
    <row r="40" spans="1:19" ht="12.75">
      <c r="A40" s="35"/>
      <c r="B40" s="36" t="s">
        <v>6</v>
      </c>
      <c r="C40" s="37" t="s">
        <v>7</v>
      </c>
      <c r="D40" s="16">
        <f>'P合計'!D40+'B合計'!D40+'液化石油ガス'!D40</f>
        <v>1243179</v>
      </c>
      <c r="E40" s="16">
        <f>'P合計'!E40+'B合計'!E40+'液化石油ガス'!E40</f>
        <v>1390076</v>
      </c>
      <c r="F40" s="16">
        <f>'P合計'!F40+'B合計'!F40+'液化石油ガス'!F40</f>
        <v>1097753</v>
      </c>
      <c r="G40" s="16">
        <f>'P合計'!G40+'B合計'!G40+'液化石油ガス'!G40</f>
        <v>1306586</v>
      </c>
      <c r="H40" s="16">
        <f>'P合計'!H40+'B合計'!H40+'液化石油ガス'!H40</f>
        <v>1219478</v>
      </c>
      <c r="I40" s="16">
        <f>'P合計'!I40+'B合計'!I40+'液化石油ガス'!I40</f>
        <v>1065797</v>
      </c>
      <c r="J40" s="16">
        <f>'P合計'!J40+'B合計'!J40+'液化石油ガス'!J40</f>
        <v>7322869</v>
      </c>
      <c r="K40" s="16">
        <f>'P合計'!K40+'B合計'!K40+'液化石油ガス'!K40</f>
        <v>1278083</v>
      </c>
      <c r="L40" s="16">
        <f>'P合計'!L40+'B合計'!L40+'液化石油ガス'!L40</f>
        <v>1202751</v>
      </c>
      <c r="M40" s="16">
        <f>'P合計'!M40+'B合計'!M40+'液化石油ガス'!M40</f>
        <v>1373396</v>
      </c>
      <c r="N40" s="16">
        <f>'P合計'!N40+'B合計'!N40+'液化石油ガス'!N40</f>
        <v>1153205</v>
      </c>
      <c r="O40" s="16">
        <f>'P合計'!O40+'B合計'!O40+'液化石油ガス'!O40</f>
        <v>954794</v>
      </c>
      <c r="P40" s="16">
        <f>'P合計'!P40+'B合計'!P40+'液化石油ガス'!P40</f>
        <v>1486285</v>
      </c>
      <c r="Q40" s="16">
        <f>'P合計'!Q40+'B合計'!Q40+'液化石油ガス'!Q40</f>
        <v>7448514</v>
      </c>
      <c r="R40" s="16">
        <f>'P合計'!R40+'B合計'!R40+'液化石油ガス'!R40</f>
        <v>14771383</v>
      </c>
      <c r="S40" s="8"/>
    </row>
    <row r="41" spans="1:19" ht="12.75">
      <c r="A41" s="38" t="s">
        <v>24</v>
      </c>
      <c r="B41" s="36" t="s">
        <v>9</v>
      </c>
      <c r="C41" s="37" t="s">
        <v>10</v>
      </c>
      <c r="D41" s="16">
        <f>'P合計'!D41+'B合計'!D41+'液化石油ガス'!D41</f>
        <v>46662601</v>
      </c>
      <c r="E41" s="16">
        <f>'P合計'!E41+'B合計'!E41+'液化石油ガス'!E41</f>
        <v>48744911</v>
      </c>
      <c r="F41" s="16">
        <f>'P合計'!F41+'B合計'!F41+'液化石油ガス'!F41</f>
        <v>34697677</v>
      </c>
      <c r="G41" s="16">
        <f>'P合計'!G41+'B合計'!G41+'液化石油ガス'!G41</f>
        <v>43549283</v>
      </c>
      <c r="H41" s="16">
        <f>'P合計'!H41+'B合計'!H41+'液化石油ガス'!H41</f>
        <v>44526925</v>
      </c>
      <c r="I41" s="16">
        <f>'P合計'!I41+'B合計'!I41+'液化石油ガス'!I41</f>
        <v>37252811</v>
      </c>
      <c r="J41" s="16">
        <f>'P合計'!J41+'B合計'!J41+'液化石油ガス'!J41</f>
        <v>255434208</v>
      </c>
      <c r="K41" s="16">
        <f>'P合計'!K41+'B合計'!K41+'液化石油ガス'!K41</f>
        <v>46772657</v>
      </c>
      <c r="L41" s="16">
        <f>'P合計'!L41+'B合計'!L41+'液化石油ガス'!L41</f>
        <v>47380409</v>
      </c>
      <c r="M41" s="16">
        <f>'P合計'!M41+'B合計'!M41+'液化石油ガス'!M41</f>
        <v>57180354</v>
      </c>
      <c r="N41" s="16">
        <f>'P合計'!N41+'B合計'!N41+'液化石油ガス'!N41</f>
        <v>49318833</v>
      </c>
      <c r="O41" s="16">
        <f>'P合計'!O41+'B合計'!O41+'液化石油ガス'!O41</f>
        <v>41577468</v>
      </c>
      <c r="P41" s="16">
        <f>'P合計'!P41+'B合計'!P41+'液化石油ガス'!P41</f>
        <v>64529671</v>
      </c>
      <c r="Q41" s="16">
        <f>'P合計'!Q41+'B合計'!Q41+'液化石油ガス'!Q41</f>
        <v>306759392</v>
      </c>
      <c r="R41" s="16">
        <f>'P合計'!R41+'B合計'!R41+'液化石油ガス'!R41</f>
        <v>562193600</v>
      </c>
      <c r="S41" s="8"/>
    </row>
    <row r="42" spans="1:19" ht="13.5" thickBot="1">
      <c r="A42" s="39">
        <f>IF(A40=0,"",(A41/A40)*1000)</f>
      </c>
      <c r="B42" s="40" t="s">
        <v>11</v>
      </c>
      <c r="C42" s="41" t="s">
        <v>12</v>
      </c>
      <c r="D42" s="17">
        <f aca="true" t="shared" si="12" ref="D42:R42">IF(D40=0,"",(D41/D40)*1000)</f>
        <v>37534.90124913629</v>
      </c>
      <c r="E42" s="17">
        <f t="shared" si="12"/>
        <v>35066.36399736417</v>
      </c>
      <c r="F42" s="17">
        <f t="shared" si="12"/>
        <v>31607.909065154</v>
      </c>
      <c r="G42" s="17">
        <f t="shared" si="12"/>
        <v>33330.59056196836</v>
      </c>
      <c r="H42" s="17">
        <f t="shared" si="12"/>
        <v>36513.102327389264</v>
      </c>
      <c r="I42" s="17">
        <f t="shared" si="12"/>
        <v>34953.007936783455</v>
      </c>
      <c r="J42" s="17">
        <f t="shared" si="12"/>
        <v>34881.712072140035</v>
      </c>
      <c r="K42" s="17">
        <f t="shared" si="12"/>
        <v>36595.94642914427</v>
      </c>
      <c r="L42" s="17">
        <f t="shared" si="12"/>
        <v>39393.36487768457</v>
      </c>
      <c r="M42" s="17">
        <f t="shared" si="12"/>
        <v>41634.28028041439</v>
      </c>
      <c r="N42" s="17">
        <f t="shared" si="12"/>
        <v>42766.752658894125</v>
      </c>
      <c r="O42" s="17">
        <f t="shared" si="12"/>
        <v>43546.00887730756</v>
      </c>
      <c r="P42" s="17">
        <f t="shared" si="12"/>
        <v>43416.754525545235</v>
      </c>
      <c r="Q42" s="17">
        <f t="shared" si="12"/>
        <v>41183.971997636036</v>
      </c>
      <c r="R42" s="17">
        <f t="shared" si="12"/>
        <v>38059.645464476824</v>
      </c>
      <c r="S42" s="8"/>
    </row>
    <row r="43" spans="1:19" ht="13.5" thickBot="1">
      <c r="A43" s="42" t="s">
        <v>30</v>
      </c>
      <c r="B43" s="43"/>
      <c r="C43" s="44"/>
      <c r="D43" s="51">
        <f>'B一般'!D43</f>
        <v>106.02</v>
      </c>
      <c r="E43" s="51">
        <f>'B一般'!E43</f>
        <v>107.38</v>
      </c>
      <c r="F43" s="51">
        <f>'B一般'!F43</f>
        <v>107.19</v>
      </c>
      <c r="G43" s="51">
        <f>'B一般'!G43</f>
        <v>106.34</v>
      </c>
      <c r="H43" s="51">
        <f>'B一般'!H43</f>
        <v>108.7</v>
      </c>
      <c r="I43" s="51">
        <f>'B一般'!I43</f>
        <v>106.71</v>
      </c>
      <c r="J43" s="51">
        <f>((D43*D40)+(E43*E40)+(F43*F40)+(G43*G40)+(H43*H40)+(I43*I40))/J40</f>
        <v>107.05737795391397</v>
      </c>
      <c r="K43" s="51">
        <f>'B一般'!K43</f>
        <v>107.88</v>
      </c>
      <c r="L43" s="51">
        <f>'B一般'!L43</f>
        <v>108.14</v>
      </c>
      <c r="M43" s="51">
        <f>'B一般'!M43</f>
        <v>110.67</v>
      </c>
      <c r="N43" s="51">
        <f>'B一般'!N43</f>
        <v>115.37</v>
      </c>
      <c r="O43" s="51">
        <f>'B一般'!O43</f>
        <v>116.56</v>
      </c>
      <c r="P43" s="51">
        <f>'B一般'!P43</f>
        <v>118.1</v>
      </c>
      <c r="Q43" s="51">
        <f>IF(Q40=0,0,((K43*K40)+(L43*L40)+(M43*M40)+(N43*N40)+(O43*O40)+(P43*P40))/Q40)</f>
        <v>112.74800993728414</v>
      </c>
      <c r="R43" s="51">
        <f>((J43*J40)+(Q43*Q40))/R40</f>
        <v>109.9268961294958</v>
      </c>
      <c r="S43" s="8"/>
    </row>
    <row r="44" spans="1:19" ht="12.75">
      <c r="A44" s="45"/>
      <c r="B44" s="36" t="s">
        <v>6</v>
      </c>
      <c r="C44" s="37" t="s">
        <v>7</v>
      </c>
      <c r="D44" s="16">
        <f>'P合計'!D40</f>
        <v>885968</v>
      </c>
      <c r="E44" s="16">
        <f>'P合計'!E40</f>
        <v>1052237</v>
      </c>
      <c r="F44" s="16">
        <f>'P合計'!F40</f>
        <v>787239</v>
      </c>
      <c r="G44" s="16">
        <f>'P合計'!G40</f>
        <v>892005</v>
      </c>
      <c r="H44" s="16">
        <f>'P合計'!H40</f>
        <v>817268</v>
      </c>
      <c r="I44" s="16">
        <f>'P合計'!I40</f>
        <v>723763</v>
      </c>
      <c r="J44" s="16">
        <f>SUM(D44:I44)</f>
        <v>5158480</v>
      </c>
      <c r="K44" s="16">
        <f>'P合計'!K40</f>
        <v>846985</v>
      </c>
      <c r="L44" s="16">
        <f>'P合計'!L40</f>
        <v>803117</v>
      </c>
      <c r="M44" s="16">
        <f>'P合計'!M40</f>
        <v>907620</v>
      </c>
      <c r="N44" s="16">
        <f>'P合計'!N40</f>
        <v>793398</v>
      </c>
      <c r="O44" s="16">
        <f>'P合計'!O40</f>
        <v>705772</v>
      </c>
      <c r="P44" s="16">
        <f>'P合計'!P40</f>
        <v>1082525</v>
      </c>
      <c r="Q44" s="16">
        <f>SUM(K44:P44)</f>
        <v>5139417</v>
      </c>
      <c r="R44" s="16">
        <f>J44+Q44</f>
        <v>10297897</v>
      </c>
      <c r="S44" s="8"/>
    </row>
    <row r="45" spans="1:19" ht="12.75">
      <c r="A45" s="36" t="s">
        <v>0</v>
      </c>
      <c r="B45" s="36" t="s">
        <v>9</v>
      </c>
      <c r="C45" s="37" t="s">
        <v>10</v>
      </c>
      <c r="D45" s="16">
        <f>'P合計'!D41</f>
        <v>33354545</v>
      </c>
      <c r="E45" s="16">
        <f>'P合計'!E41</f>
        <v>36788653</v>
      </c>
      <c r="F45" s="16">
        <f>'P合計'!F41</f>
        <v>24917278</v>
      </c>
      <c r="G45" s="16">
        <f>'P合計'!G41</f>
        <v>29581990</v>
      </c>
      <c r="H45" s="16">
        <f>'P合計'!H41</f>
        <v>29714848</v>
      </c>
      <c r="I45" s="16">
        <f>'P合計'!I41</f>
        <v>25235191</v>
      </c>
      <c r="J45" s="16">
        <f>SUM(D45:I45)</f>
        <v>179592505</v>
      </c>
      <c r="K45" s="16">
        <f>'P合計'!K41</f>
        <v>30771593</v>
      </c>
      <c r="L45" s="16">
        <f>'P合計'!L41</f>
        <v>31372201</v>
      </c>
      <c r="M45" s="16">
        <f>'P合計'!M41</f>
        <v>37852597</v>
      </c>
      <c r="N45" s="16">
        <f>'P合計'!N41</f>
        <v>33938070</v>
      </c>
      <c r="O45" s="16">
        <f>'P合計'!O41</f>
        <v>31041153</v>
      </c>
      <c r="P45" s="16">
        <f>'P合計'!P41</f>
        <v>48215790</v>
      </c>
      <c r="Q45" s="16">
        <f>SUM(K45:P45)</f>
        <v>213191404</v>
      </c>
      <c r="R45" s="16">
        <f>J45+Q45</f>
        <v>392783909</v>
      </c>
      <c r="S45" s="8"/>
    </row>
    <row r="46" spans="1:19" ht="13.5" thickBot="1">
      <c r="A46" s="46"/>
      <c r="B46" s="40" t="s">
        <v>11</v>
      </c>
      <c r="C46" s="41" t="s">
        <v>12</v>
      </c>
      <c r="D46" s="17">
        <f aca="true" t="shared" si="13" ref="D46:I46">IF(D45=0,"",(D45/D44)*1000)</f>
        <v>37647.57305004244</v>
      </c>
      <c r="E46" s="17">
        <f t="shared" si="13"/>
        <v>34962.32597789281</v>
      </c>
      <c r="F46" s="17">
        <f t="shared" si="13"/>
        <v>31651.478140691706</v>
      </c>
      <c r="G46" s="17">
        <f t="shared" si="13"/>
        <v>33163.480025336175</v>
      </c>
      <c r="H46" s="17">
        <f t="shared" si="13"/>
        <v>36358.756246421006</v>
      </c>
      <c r="I46" s="17">
        <f t="shared" si="13"/>
        <v>34866.649718208864</v>
      </c>
      <c r="J46" s="17">
        <f aca="true" t="shared" si="14" ref="J46:R46">IF(J45=0,"",(J45/J44)*1000)</f>
        <v>34815.00461376219</v>
      </c>
      <c r="K46" s="17">
        <f t="shared" si="14"/>
        <v>36330.7413944757</v>
      </c>
      <c r="L46" s="17">
        <f t="shared" si="14"/>
        <v>39063.05183429064</v>
      </c>
      <c r="M46" s="17">
        <f t="shared" si="14"/>
        <v>41705.33593354047</v>
      </c>
      <c r="N46" s="17">
        <f t="shared" si="14"/>
        <v>42775.593081908446</v>
      </c>
      <c r="O46" s="17">
        <f t="shared" si="14"/>
        <v>43981.84257805637</v>
      </c>
      <c r="P46" s="17">
        <f t="shared" si="14"/>
        <v>44540.116856423636</v>
      </c>
      <c r="Q46" s="17">
        <f t="shared" si="14"/>
        <v>41481.63186602683</v>
      </c>
      <c r="R46" s="17">
        <f t="shared" si="14"/>
        <v>38142.147760848646</v>
      </c>
      <c r="S46" s="8"/>
    </row>
    <row r="47" spans="1:19" ht="12.75">
      <c r="A47" s="45"/>
      <c r="B47" s="36" t="s">
        <v>6</v>
      </c>
      <c r="C47" s="37" t="s">
        <v>7</v>
      </c>
      <c r="D47" s="16">
        <f>'B合計'!D40</f>
        <v>357211</v>
      </c>
      <c r="E47" s="16">
        <f>'B合計'!E40</f>
        <v>337839</v>
      </c>
      <c r="F47" s="16">
        <f>'B合計'!F40</f>
        <v>310514</v>
      </c>
      <c r="G47" s="16">
        <f>'B合計'!G40</f>
        <v>414579</v>
      </c>
      <c r="H47" s="16">
        <f>'B合計'!H40</f>
        <v>402210</v>
      </c>
      <c r="I47" s="16">
        <f>'B合計'!I40</f>
        <v>342034</v>
      </c>
      <c r="J47" s="16">
        <f>SUM(D47:I47)</f>
        <v>2164387</v>
      </c>
      <c r="K47" s="16">
        <f>'B合計'!K40</f>
        <v>431098</v>
      </c>
      <c r="L47" s="16">
        <f>'B合計'!L40</f>
        <v>399621</v>
      </c>
      <c r="M47" s="16">
        <f>'B合計'!M40</f>
        <v>465776</v>
      </c>
      <c r="N47" s="16">
        <f>'B合計'!N40</f>
        <v>359794</v>
      </c>
      <c r="O47" s="16">
        <f>'B合計'!O40</f>
        <v>249022</v>
      </c>
      <c r="P47" s="16">
        <f>'B合計'!P40</f>
        <v>403751</v>
      </c>
      <c r="Q47" s="16">
        <f>SUM(K47:P47)</f>
        <v>2309062</v>
      </c>
      <c r="R47" s="16">
        <f>J47+Q47</f>
        <v>4473449</v>
      </c>
      <c r="S47" s="8"/>
    </row>
    <row r="48" spans="1:19" ht="12.75">
      <c r="A48" s="36" t="s">
        <v>31</v>
      </c>
      <c r="B48" s="36" t="s">
        <v>9</v>
      </c>
      <c r="C48" s="37" t="s">
        <v>10</v>
      </c>
      <c r="D48" s="16">
        <f>'B合計'!D41</f>
        <v>13308056</v>
      </c>
      <c r="E48" s="16">
        <f>'B合計'!E41</f>
        <v>11956258</v>
      </c>
      <c r="F48" s="16">
        <f>'B合計'!F41</f>
        <v>9780399</v>
      </c>
      <c r="G48" s="16">
        <f>'B合計'!G41</f>
        <v>13962415</v>
      </c>
      <c r="H48" s="16">
        <f>'B合計'!H41</f>
        <v>14809613</v>
      </c>
      <c r="I48" s="16">
        <f>'B合計'!I41</f>
        <v>12017620</v>
      </c>
      <c r="J48" s="16">
        <f>SUM(D48:I48)</f>
        <v>75834361</v>
      </c>
      <c r="K48" s="16">
        <f>'B合計'!K41</f>
        <v>15999185</v>
      </c>
      <c r="L48" s="16">
        <f>'B合計'!L41</f>
        <v>16000453</v>
      </c>
      <c r="M48" s="16">
        <f>'B合計'!M41</f>
        <v>19325735</v>
      </c>
      <c r="N48" s="16">
        <f>'B合計'!N41</f>
        <v>15373219</v>
      </c>
      <c r="O48" s="16">
        <f>'B合計'!O41</f>
        <v>10534311</v>
      </c>
      <c r="P48" s="16">
        <f>'B合計'!P41</f>
        <v>16309862</v>
      </c>
      <c r="Q48" s="16">
        <f>SUM(K48:P48)</f>
        <v>93542765</v>
      </c>
      <c r="R48" s="16">
        <f>J48+Q48</f>
        <v>169377126</v>
      </c>
      <c r="S48" s="8"/>
    </row>
    <row r="49" spans="1:19" ht="13.5" thickBot="1">
      <c r="A49" s="46"/>
      <c r="B49" s="40" t="s">
        <v>11</v>
      </c>
      <c r="C49" s="41" t="s">
        <v>12</v>
      </c>
      <c r="D49" s="17">
        <f aca="true" t="shared" si="15" ref="D49:I49">IF(D48=0,"",(D48/D47)*1000)</f>
        <v>37255.44846043375</v>
      </c>
      <c r="E49" s="17">
        <f t="shared" si="15"/>
        <v>35390.401937017334</v>
      </c>
      <c r="F49" s="17">
        <f t="shared" si="15"/>
        <v>31497.44939036565</v>
      </c>
      <c r="G49" s="17">
        <f t="shared" si="15"/>
        <v>33678.538951562914</v>
      </c>
      <c r="H49" s="17">
        <f t="shared" si="15"/>
        <v>36820.59869222545</v>
      </c>
      <c r="I49" s="17">
        <f t="shared" si="15"/>
        <v>35135.74673862832</v>
      </c>
      <c r="J49" s="17">
        <f aca="true" t="shared" si="16" ref="J49:R49">IF(J48=0,"",(J48/J47)*1000)</f>
        <v>35037.3389786577</v>
      </c>
      <c r="K49" s="17">
        <f t="shared" si="16"/>
        <v>37112.64028132814</v>
      </c>
      <c r="L49" s="17">
        <f t="shared" si="16"/>
        <v>40039.069518368655</v>
      </c>
      <c r="M49" s="17">
        <f t="shared" si="16"/>
        <v>41491.478736560064</v>
      </c>
      <c r="N49" s="17">
        <f t="shared" si="16"/>
        <v>42727.835928336775</v>
      </c>
      <c r="O49" s="17">
        <f t="shared" si="16"/>
        <v>42302.73228871345</v>
      </c>
      <c r="P49" s="17">
        <f t="shared" si="16"/>
        <v>40395.842982432245</v>
      </c>
      <c r="Q49" s="17">
        <f t="shared" si="16"/>
        <v>40511.15344672426</v>
      </c>
      <c r="R49" s="17">
        <f t="shared" si="16"/>
        <v>37862.76003146565</v>
      </c>
      <c r="S49" s="8"/>
    </row>
    <row r="50" spans="1:18" ht="12.75">
      <c r="A50" s="58" t="s">
        <v>0</v>
      </c>
      <c r="B50" s="36" t="s">
        <v>6</v>
      </c>
      <c r="C50" s="37" t="s">
        <v>7</v>
      </c>
      <c r="D50" s="55">
        <f>'液化石油ガス'!D40</f>
        <v>0</v>
      </c>
      <c r="E50" s="55">
        <f>'液化石油ガス'!E40</f>
        <v>0</v>
      </c>
      <c r="F50" s="55">
        <f>'液化石油ガス'!F40</f>
        <v>0</v>
      </c>
      <c r="G50" s="55">
        <f>'液化石油ガス'!G40</f>
        <v>2</v>
      </c>
      <c r="H50" s="55">
        <f>'液化石油ガス'!H40</f>
        <v>0</v>
      </c>
      <c r="I50" s="55">
        <f>'液化石油ガス'!I40</f>
        <v>0</v>
      </c>
      <c r="J50" s="16">
        <f>SUM(D50:I50)</f>
        <v>2</v>
      </c>
      <c r="K50" s="55">
        <f>'液化石油ガス'!K40</f>
        <v>0</v>
      </c>
      <c r="L50" s="55">
        <f>'液化石油ガス'!L40</f>
        <v>13</v>
      </c>
      <c r="M50" s="55">
        <f>'液化石油ガス'!M40</f>
        <v>0</v>
      </c>
      <c r="N50" s="55">
        <f>'液化石油ガス'!N40</f>
        <v>13</v>
      </c>
      <c r="O50" s="55">
        <f>'液化石油ガス'!O40</f>
        <v>0</v>
      </c>
      <c r="P50" s="55">
        <f>'液化石油ガス'!P40</f>
        <v>9</v>
      </c>
      <c r="Q50" s="16">
        <f>SUM(K50:P50)</f>
        <v>35</v>
      </c>
      <c r="R50" s="52">
        <f>J50+Q50</f>
        <v>37</v>
      </c>
    </row>
    <row r="51" spans="1:18" ht="12.75">
      <c r="A51" s="57" t="s">
        <v>46</v>
      </c>
      <c r="B51" s="36" t="s">
        <v>9</v>
      </c>
      <c r="C51" s="37" t="s">
        <v>10</v>
      </c>
      <c r="D51" s="56">
        <f>'液化石油ガス'!D41</f>
        <v>0</v>
      </c>
      <c r="E51" s="56">
        <f>'液化石油ガス'!E41</f>
        <v>0</v>
      </c>
      <c r="F51" s="56">
        <f>'液化石油ガス'!F41</f>
        <v>0</v>
      </c>
      <c r="G51" s="56">
        <f>'液化石油ガス'!G41</f>
        <v>4878</v>
      </c>
      <c r="H51" s="56">
        <f>'液化石油ガス'!H41</f>
        <v>2464</v>
      </c>
      <c r="I51" s="56">
        <f>'液化石油ガス'!I41</f>
        <v>0</v>
      </c>
      <c r="J51" s="16">
        <f>SUM(D51:I51)</f>
        <v>7342</v>
      </c>
      <c r="K51" s="56">
        <f>'液化石油ガス'!K41</f>
        <v>1879</v>
      </c>
      <c r="L51" s="56">
        <f>'液化石油ガス'!L41</f>
        <v>7755</v>
      </c>
      <c r="M51" s="56">
        <f>'液化石油ガス'!M41</f>
        <v>2022</v>
      </c>
      <c r="N51" s="56">
        <f>'液化石油ガス'!N41</f>
        <v>7544</v>
      </c>
      <c r="O51" s="56">
        <f>'液化石油ガス'!O41</f>
        <v>2004</v>
      </c>
      <c r="P51" s="56">
        <f>'液化石油ガス'!P41</f>
        <v>4019</v>
      </c>
      <c r="Q51" s="16">
        <f>SUM(K51:P51)</f>
        <v>25223</v>
      </c>
      <c r="R51" s="53">
        <f>J51+Q51</f>
        <v>32565</v>
      </c>
    </row>
    <row r="52" spans="1:18" ht="13.5" thickBot="1">
      <c r="A52" s="59" t="s">
        <v>31</v>
      </c>
      <c r="B52" s="40" t="s">
        <v>11</v>
      </c>
      <c r="C52" s="41" t="s">
        <v>12</v>
      </c>
      <c r="D52" s="17">
        <f aca="true" t="shared" si="17" ref="D52:R52">IF(D51=0,"",(D51/D50)*1000)</f>
      </c>
      <c r="E52" s="17">
        <f t="shared" si="17"/>
      </c>
      <c r="F52" s="17">
        <f t="shared" si="17"/>
      </c>
      <c r="G52" s="17">
        <f t="shared" si="17"/>
        <v>2439000</v>
      </c>
      <c r="H52" s="17" t="e">
        <f t="shared" si="17"/>
        <v>#DIV/0!</v>
      </c>
      <c r="I52" s="17">
        <f t="shared" si="17"/>
      </c>
      <c r="J52" s="17">
        <f t="shared" si="17"/>
        <v>3671000</v>
      </c>
      <c r="K52" s="17" t="e">
        <f t="shared" si="17"/>
        <v>#DIV/0!</v>
      </c>
      <c r="L52" s="17">
        <f t="shared" si="17"/>
        <v>596538.4615384615</v>
      </c>
      <c r="M52" s="17" t="e">
        <f t="shared" si="17"/>
        <v>#DIV/0!</v>
      </c>
      <c r="N52" s="17">
        <f t="shared" si="17"/>
        <v>580307.6923076923</v>
      </c>
      <c r="O52" s="17" t="e">
        <f t="shared" si="17"/>
        <v>#DIV/0!</v>
      </c>
      <c r="P52" s="17">
        <f t="shared" si="17"/>
        <v>446555.55555555556</v>
      </c>
      <c r="Q52" s="17">
        <f t="shared" si="17"/>
        <v>720657.1428571428</v>
      </c>
      <c r="R52" s="54">
        <f t="shared" si="17"/>
        <v>880135.1351351351</v>
      </c>
    </row>
  </sheetData>
  <printOptions/>
  <pageMargins left="0.7086614173228347" right="0" top="0.1968503937007874" bottom="0" header="0" footer="0"/>
  <pageSetup horizontalDpi="300" verticalDpi="300" orientation="landscape" paperSize="12" scale="105" r:id="rId1"/>
  <headerFooter alignWithMargins="0">
    <oddFooter>&amp;C&amp;9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P1" sqref="P1"/>
    </sheetView>
  </sheetViews>
  <sheetFormatPr defaultColWidth="9.140625" defaultRowHeight="12.75"/>
  <cols>
    <col min="19" max="19" width="0.85546875" style="0" customWidth="1"/>
  </cols>
  <sheetData>
    <row r="1" spans="1:10" ht="17.25">
      <c r="A1" s="2"/>
      <c r="B1" s="1" t="s">
        <v>47</v>
      </c>
      <c r="C1" s="1"/>
      <c r="D1" s="1"/>
      <c r="E1" s="1"/>
      <c r="H1" s="29" t="s">
        <v>42</v>
      </c>
      <c r="I1" s="1"/>
      <c r="J1" s="1"/>
    </row>
    <row r="2" spans="1:18" ht="13.5" thickBot="1">
      <c r="A2" s="60" t="s">
        <v>45</v>
      </c>
      <c r="B2" s="60"/>
      <c r="C2" s="60"/>
      <c r="D2" s="60"/>
      <c r="E2" s="6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7" t="s">
        <v>43</v>
      </c>
      <c r="B3" s="6"/>
      <c r="C3" s="6"/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1" t="s">
        <v>3</v>
      </c>
      <c r="K3" s="30">
        <v>10</v>
      </c>
      <c r="L3" s="30">
        <v>11</v>
      </c>
      <c r="M3" s="30">
        <v>12</v>
      </c>
      <c r="N3" s="30">
        <v>1</v>
      </c>
      <c r="O3" s="30">
        <v>2</v>
      </c>
      <c r="P3" s="30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34"/>
      <c r="E4" s="34"/>
      <c r="F4" s="34"/>
      <c r="G4" s="34"/>
      <c r="H4" s="34"/>
      <c r="I4" s="34"/>
      <c r="J4" s="16">
        <f>SUM(D4:I4)</f>
        <v>0</v>
      </c>
      <c r="K4" s="34"/>
      <c r="L4" s="34"/>
      <c r="M4" s="34"/>
      <c r="N4" s="34"/>
      <c r="O4" s="34"/>
      <c r="P4" s="34"/>
      <c r="Q4" s="16">
        <f>SUM(K4:P4)</f>
        <v>0</v>
      </c>
      <c r="R4" s="16">
        <f>J4+Q4</f>
        <v>0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34"/>
      <c r="E5" s="34"/>
      <c r="F5" s="34"/>
      <c r="G5" s="34"/>
      <c r="H5" s="34"/>
      <c r="I5" s="34"/>
      <c r="J5" s="16">
        <f>SUM(D5:I5)</f>
        <v>0</v>
      </c>
      <c r="K5" s="16"/>
      <c r="L5" s="16"/>
      <c r="M5" s="16"/>
      <c r="N5" s="16"/>
      <c r="O5" s="16"/>
      <c r="P5" s="16"/>
      <c r="Q5" s="16">
        <f>SUM(K5:P5)</f>
        <v>0</v>
      </c>
      <c r="R5" s="16">
        <f>J5+Q5</f>
        <v>0</v>
      </c>
      <c r="S5" s="8"/>
    </row>
    <row r="6" spans="1:19" ht="13.5" thickBot="1">
      <c r="A6" s="39">
        <f>IF(A4=0,"",(A5/A4)*1000)</f>
      </c>
      <c r="B6" s="40" t="s">
        <v>11</v>
      </c>
      <c r="C6" s="41" t="s">
        <v>12</v>
      </c>
      <c r="D6" s="17" t="e">
        <f aca="true" t="shared" si="0" ref="D6:R6">(D5/D4)*1000</f>
        <v>#DIV/0!</v>
      </c>
      <c r="E6" s="17" t="e">
        <f t="shared" si="0"/>
        <v>#DIV/0!</v>
      </c>
      <c r="F6" s="17" t="e">
        <f t="shared" si="0"/>
        <v>#DIV/0!</v>
      </c>
      <c r="G6" s="17" t="e">
        <f t="shared" si="0"/>
        <v>#DIV/0!</v>
      </c>
      <c r="H6" s="17" t="e">
        <f t="shared" si="0"/>
        <v>#DIV/0!</v>
      </c>
      <c r="I6" s="17" t="e">
        <f t="shared" si="0"/>
        <v>#DIV/0!</v>
      </c>
      <c r="J6" s="17" t="e">
        <f t="shared" si="0"/>
        <v>#DIV/0!</v>
      </c>
      <c r="K6" s="17" t="e">
        <f t="shared" si="0"/>
        <v>#DIV/0!</v>
      </c>
      <c r="L6" s="17" t="e">
        <f t="shared" si="0"/>
        <v>#DIV/0!</v>
      </c>
      <c r="M6" s="17" t="e">
        <f t="shared" si="0"/>
        <v>#DIV/0!</v>
      </c>
      <c r="N6" s="17" t="e">
        <f t="shared" si="0"/>
        <v>#DIV/0!</v>
      </c>
      <c r="O6" s="17" t="e">
        <f t="shared" si="0"/>
        <v>#DIV/0!</v>
      </c>
      <c r="P6" s="17" t="e">
        <f t="shared" si="0"/>
        <v>#DIV/0!</v>
      </c>
      <c r="Q6" s="17" t="e">
        <f t="shared" si="0"/>
        <v>#DIV/0!</v>
      </c>
      <c r="R6" s="17" t="e">
        <f t="shared" si="0"/>
        <v>#DIV/0!</v>
      </c>
      <c r="S6" s="10"/>
    </row>
    <row r="7" spans="1:19" ht="12.75">
      <c r="A7" s="35"/>
      <c r="B7" s="36" t="s">
        <v>6</v>
      </c>
      <c r="C7" s="37" t="s">
        <v>7</v>
      </c>
      <c r="D7" s="34"/>
      <c r="E7" s="34"/>
      <c r="F7" s="34"/>
      <c r="G7" s="34"/>
      <c r="H7" s="34"/>
      <c r="I7" s="34"/>
      <c r="J7" s="16">
        <f>SUM(D7:I7)</f>
        <v>0</v>
      </c>
      <c r="K7" s="34"/>
      <c r="L7" s="34"/>
      <c r="M7" s="34"/>
      <c r="N7" s="34"/>
      <c r="O7" s="34"/>
      <c r="P7" s="34"/>
      <c r="Q7" s="16">
        <f>SUM(K7:P7)</f>
        <v>0</v>
      </c>
      <c r="R7" s="16">
        <f>J7+Q7</f>
        <v>0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34"/>
      <c r="E8" s="34"/>
      <c r="F8" s="34"/>
      <c r="G8" s="34"/>
      <c r="H8" s="34"/>
      <c r="I8" s="34"/>
      <c r="J8" s="16">
        <f>SUM(D8:I8)</f>
        <v>0</v>
      </c>
      <c r="K8" s="16"/>
      <c r="L8" s="16"/>
      <c r="M8" s="16"/>
      <c r="N8" s="16"/>
      <c r="O8" s="16"/>
      <c r="P8" s="16"/>
      <c r="Q8" s="16">
        <f>SUM(K8:P8)</f>
        <v>0</v>
      </c>
      <c r="R8" s="16">
        <f>J8+Q8</f>
        <v>0</v>
      </c>
      <c r="S8" s="8"/>
    </row>
    <row r="9" spans="1:19" ht="13.5" thickBot="1">
      <c r="A9" s="39"/>
      <c r="B9" s="40" t="s">
        <v>11</v>
      </c>
      <c r="C9" s="41" t="s">
        <v>12</v>
      </c>
      <c r="D9" s="17" t="e">
        <f aca="true" t="shared" si="1" ref="D9:R9">(D8/D7)*1000</f>
        <v>#DIV/0!</v>
      </c>
      <c r="E9" s="17" t="e">
        <f t="shared" si="1"/>
        <v>#DIV/0!</v>
      </c>
      <c r="F9" s="17" t="e">
        <f t="shared" si="1"/>
        <v>#DIV/0!</v>
      </c>
      <c r="G9" s="17" t="e">
        <f t="shared" si="1"/>
        <v>#DIV/0!</v>
      </c>
      <c r="H9" s="17" t="e">
        <f t="shared" si="1"/>
        <v>#DIV/0!</v>
      </c>
      <c r="I9" s="17" t="e">
        <f t="shared" si="1"/>
        <v>#DIV/0!</v>
      </c>
      <c r="J9" s="17" t="e">
        <f t="shared" si="1"/>
        <v>#DIV/0!</v>
      </c>
      <c r="K9" s="17" t="e">
        <f t="shared" si="1"/>
        <v>#DIV/0!</v>
      </c>
      <c r="L9" s="17" t="e">
        <f t="shared" si="1"/>
        <v>#DIV/0!</v>
      </c>
      <c r="M9" s="17" t="e">
        <f t="shared" si="1"/>
        <v>#DIV/0!</v>
      </c>
      <c r="N9" s="17" t="e">
        <f t="shared" si="1"/>
        <v>#DIV/0!</v>
      </c>
      <c r="O9" s="17" t="e">
        <f t="shared" si="1"/>
        <v>#DIV/0!</v>
      </c>
      <c r="P9" s="17" t="e">
        <f t="shared" si="1"/>
        <v>#DIV/0!</v>
      </c>
      <c r="Q9" s="17" t="e">
        <f t="shared" si="1"/>
        <v>#DIV/0!</v>
      </c>
      <c r="R9" s="17" t="e">
        <f t="shared" si="1"/>
        <v>#DIV/0!</v>
      </c>
      <c r="S9" s="8"/>
    </row>
    <row r="10" spans="1:19" ht="12.75">
      <c r="A10" s="35"/>
      <c r="B10" s="36" t="s">
        <v>6</v>
      </c>
      <c r="C10" s="37" t="s">
        <v>7</v>
      </c>
      <c r="D10" s="34"/>
      <c r="E10" s="34"/>
      <c r="F10" s="34"/>
      <c r="G10" s="34"/>
      <c r="H10" s="34"/>
      <c r="I10" s="34"/>
      <c r="J10" s="16">
        <f>SUM(D10:I10)</f>
        <v>0</v>
      </c>
      <c r="K10" s="34"/>
      <c r="L10" s="34"/>
      <c r="M10" s="34"/>
      <c r="N10" s="34"/>
      <c r="O10" s="34"/>
      <c r="P10" s="34"/>
      <c r="Q10" s="16">
        <f>SUM(K10:P10)</f>
        <v>0</v>
      </c>
      <c r="R10" s="16">
        <f>J10+Q10</f>
        <v>0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16"/>
      <c r="E11" s="16"/>
      <c r="F11" s="16"/>
      <c r="G11" s="34"/>
      <c r="H11" s="16"/>
      <c r="I11" s="16"/>
      <c r="J11" s="16">
        <f>SUM(D11:I11)</f>
        <v>0</v>
      </c>
      <c r="K11" s="16"/>
      <c r="L11" s="16"/>
      <c r="M11" s="16"/>
      <c r="N11" s="16"/>
      <c r="O11" s="16"/>
      <c r="P11" s="16"/>
      <c r="Q11" s="16">
        <f>SUM(K11:P11)</f>
        <v>0</v>
      </c>
      <c r="R11" s="16">
        <f>J11+Q11</f>
        <v>0</v>
      </c>
      <c r="S11" s="8"/>
    </row>
    <row r="12" spans="1:19" ht="13.5" thickBot="1">
      <c r="A12" s="39">
        <f>IF(A10=0,"",(A11/A10)*1000)</f>
      </c>
      <c r="B12" s="40" t="s">
        <v>11</v>
      </c>
      <c r="C12" s="41" t="s">
        <v>12</v>
      </c>
      <c r="D12" s="17" t="e">
        <f aca="true" t="shared" si="2" ref="D12:R12">(D11/D10)*1000</f>
        <v>#DIV/0!</v>
      </c>
      <c r="E12" s="17" t="e">
        <f t="shared" si="2"/>
        <v>#DIV/0!</v>
      </c>
      <c r="F12" s="17" t="e">
        <f t="shared" si="2"/>
        <v>#DIV/0!</v>
      </c>
      <c r="G12" s="17" t="e">
        <f t="shared" si="2"/>
        <v>#DIV/0!</v>
      </c>
      <c r="H12" s="17" t="e">
        <f t="shared" si="2"/>
        <v>#DIV/0!</v>
      </c>
      <c r="I12" s="17" t="e">
        <f t="shared" si="2"/>
        <v>#DIV/0!</v>
      </c>
      <c r="J12" s="17" t="e">
        <f t="shared" si="2"/>
        <v>#DIV/0!</v>
      </c>
      <c r="K12" s="17" t="e">
        <f t="shared" si="2"/>
        <v>#DIV/0!</v>
      </c>
      <c r="L12" s="17" t="e">
        <f t="shared" si="2"/>
        <v>#DIV/0!</v>
      </c>
      <c r="M12" s="17" t="e">
        <f t="shared" si="2"/>
        <v>#DIV/0!</v>
      </c>
      <c r="N12" s="17" t="e">
        <f t="shared" si="2"/>
        <v>#DIV/0!</v>
      </c>
      <c r="O12" s="17" t="e">
        <f t="shared" si="2"/>
        <v>#DIV/0!</v>
      </c>
      <c r="P12" s="17" t="e">
        <f t="shared" si="2"/>
        <v>#DIV/0!</v>
      </c>
      <c r="Q12" s="17" t="e">
        <f t="shared" si="2"/>
        <v>#DIV/0!</v>
      </c>
      <c r="R12" s="17" t="e">
        <f t="shared" si="2"/>
        <v>#DIV/0!</v>
      </c>
      <c r="S12" s="10"/>
    </row>
    <row r="13" spans="1:19" ht="12.75">
      <c r="A13" s="35"/>
      <c r="B13" s="36" t="s">
        <v>6</v>
      </c>
      <c r="C13" s="37" t="s">
        <v>7</v>
      </c>
      <c r="D13" s="34"/>
      <c r="E13" s="34"/>
      <c r="F13" s="34"/>
      <c r="G13" s="34"/>
      <c r="H13" s="34"/>
      <c r="I13" s="34"/>
      <c r="J13" s="16">
        <f>SUM(D13:I13)</f>
        <v>0</v>
      </c>
      <c r="K13" s="34"/>
      <c r="L13" s="34"/>
      <c r="M13" s="34"/>
      <c r="N13" s="34"/>
      <c r="O13" s="34"/>
      <c r="P13" s="34"/>
      <c r="Q13" s="16">
        <f>SUM(K13:P13)</f>
        <v>0</v>
      </c>
      <c r="R13" s="16">
        <f>J13+Q13</f>
        <v>0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16"/>
      <c r="E14" s="16"/>
      <c r="F14" s="16"/>
      <c r="G14" s="16"/>
      <c r="H14" s="16"/>
      <c r="I14" s="16"/>
      <c r="J14" s="16">
        <f>SUM(D14:I14)</f>
        <v>0</v>
      </c>
      <c r="K14" s="16"/>
      <c r="L14" s="16"/>
      <c r="M14" s="16"/>
      <c r="N14" s="16"/>
      <c r="O14" s="16"/>
      <c r="P14" s="16"/>
      <c r="Q14" s="16">
        <f>SUM(K14:P14)</f>
        <v>0</v>
      </c>
      <c r="R14" s="16">
        <f>J14+Q14</f>
        <v>0</v>
      </c>
      <c r="S14" s="8"/>
    </row>
    <row r="15" spans="1:19" ht="13.5" thickBot="1">
      <c r="A15" s="39">
        <f>IF(A13=0,"",(A14/A13)*1000)</f>
      </c>
      <c r="B15" s="40" t="s">
        <v>11</v>
      </c>
      <c r="C15" s="41" t="s">
        <v>12</v>
      </c>
      <c r="D15" s="17" t="e">
        <f aca="true" t="shared" si="3" ref="D15:R15">(D14/D13)*1000</f>
        <v>#DIV/0!</v>
      </c>
      <c r="E15" s="17" t="e">
        <f t="shared" si="3"/>
        <v>#DIV/0!</v>
      </c>
      <c r="F15" s="17" t="e">
        <f t="shared" si="3"/>
        <v>#DIV/0!</v>
      </c>
      <c r="G15" s="17" t="e">
        <f t="shared" si="3"/>
        <v>#DIV/0!</v>
      </c>
      <c r="H15" s="17" t="e">
        <f t="shared" si="3"/>
        <v>#DIV/0!</v>
      </c>
      <c r="I15" s="17" t="e">
        <f t="shared" si="3"/>
        <v>#DIV/0!</v>
      </c>
      <c r="J15" s="17" t="e">
        <f t="shared" si="3"/>
        <v>#DIV/0!</v>
      </c>
      <c r="K15" s="17" t="e">
        <f t="shared" si="3"/>
        <v>#DIV/0!</v>
      </c>
      <c r="L15" s="17" t="e">
        <f t="shared" si="3"/>
        <v>#DIV/0!</v>
      </c>
      <c r="M15" s="17" t="e">
        <f t="shared" si="3"/>
        <v>#DIV/0!</v>
      </c>
      <c r="N15" s="17" t="e">
        <f t="shared" si="3"/>
        <v>#DIV/0!</v>
      </c>
      <c r="O15" s="17" t="e">
        <f t="shared" si="3"/>
        <v>#DIV/0!</v>
      </c>
      <c r="P15" s="17" t="e">
        <f t="shared" si="3"/>
        <v>#DIV/0!</v>
      </c>
      <c r="Q15" s="17" t="e">
        <f t="shared" si="3"/>
        <v>#DIV/0!</v>
      </c>
      <c r="R15" s="17" t="e">
        <f t="shared" si="3"/>
        <v>#DIV/0!</v>
      </c>
      <c r="S15" s="10"/>
    </row>
    <row r="16" spans="1:19" ht="12.75">
      <c r="A16" s="35"/>
      <c r="B16" s="36" t="s">
        <v>6</v>
      </c>
      <c r="C16" s="37" t="s">
        <v>7</v>
      </c>
      <c r="D16" s="34"/>
      <c r="E16" s="34"/>
      <c r="F16" s="34"/>
      <c r="G16" s="34"/>
      <c r="H16" s="34"/>
      <c r="I16" s="34"/>
      <c r="J16" s="16">
        <f>SUM(D16:I16)</f>
        <v>0</v>
      </c>
      <c r="K16" s="34"/>
      <c r="L16" s="34"/>
      <c r="M16" s="34"/>
      <c r="N16" s="34"/>
      <c r="O16" s="34"/>
      <c r="P16" s="34"/>
      <c r="Q16" s="16">
        <f>SUM(K16:P16)</f>
        <v>0</v>
      </c>
      <c r="R16" s="16">
        <f>J16+Q16</f>
        <v>0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34"/>
      <c r="E17" s="34"/>
      <c r="F17" s="34"/>
      <c r="G17" s="34"/>
      <c r="H17" s="34"/>
      <c r="I17" s="34"/>
      <c r="J17" s="16">
        <f>SUM(D17:I17)</f>
        <v>0</v>
      </c>
      <c r="K17" s="16"/>
      <c r="L17" s="16"/>
      <c r="M17" s="16"/>
      <c r="N17" s="16"/>
      <c r="O17" s="16"/>
      <c r="P17" s="16"/>
      <c r="Q17" s="16">
        <f>SUM(K17:P17)</f>
        <v>0</v>
      </c>
      <c r="R17" s="16">
        <f>J17+Q17</f>
        <v>0</v>
      </c>
      <c r="S17" s="8"/>
    </row>
    <row r="18" spans="1:19" ht="13.5" thickBot="1">
      <c r="A18" s="39">
        <f>IF(A16=0,"",(A17/A16)*1000)</f>
      </c>
      <c r="B18" s="40" t="s">
        <v>11</v>
      </c>
      <c r="C18" s="41" t="s">
        <v>12</v>
      </c>
      <c r="D18" s="17" t="e">
        <f aca="true" t="shared" si="4" ref="D18:R18">(D17/D16)*1000</f>
        <v>#DIV/0!</v>
      </c>
      <c r="E18" s="17" t="e">
        <f t="shared" si="4"/>
        <v>#DIV/0!</v>
      </c>
      <c r="F18" s="17" t="e">
        <f t="shared" si="4"/>
        <v>#DIV/0!</v>
      </c>
      <c r="G18" s="17" t="e">
        <f t="shared" si="4"/>
        <v>#DIV/0!</v>
      </c>
      <c r="H18" s="17" t="e">
        <f t="shared" si="4"/>
        <v>#DIV/0!</v>
      </c>
      <c r="I18" s="17" t="e">
        <f t="shared" si="4"/>
        <v>#DIV/0!</v>
      </c>
      <c r="J18" s="17" t="e">
        <f t="shared" si="4"/>
        <v>#DIV/0!</v>
      </c>
      <c r="K18" s="17" t="e">
        <f t="shared" si="4"/>
        <v>#DIV/0!</v>
      </c>
      <c r="L18" s="17" t="e">
        <f t="shared" si="4"/>
        <v>#DIV/0!</v>
      </c>
      <c r="M18" s="17" t="e">
        <f t="shared" si="4"/>
        <v>#DIV/0!</v>
      </c>
      <c r="N18" s="17" t="e">
        <f t="shared" si="4"/>
        <v>#DIV/0!</v>
      </c>
      <c r="O18" s="17" t="e">
        <f t="shared" si="4"/>
        <v>#DIV/0!</v>
      </c>
      <c r="P18" s="17" t="e">
        <f t="shared" si="4"/>
        <v>#DIV/0!</v>
      </c>
      <c r="Q18" s="17" t="e">
        <f t="shared" si="4"/>
        <v>#DIV/0!</v>
      </c>
      <c r="R18" s="17" t="e">
        <f t="shared" si="4"/>
        <v>#DIV/0!</v>
      </c>
      <c r="S18" s="10"/>
    </row>
    <row r="19" spans="1:19" ht="12.75">
      <c r="A19" s="35"/>
      <c r="B19" s="36" t="s">
        <v>6</v>
      </c>
      <c r="C19" s="37" t="s">
        <v>7</v>
      </c>
      <c r="D19" s="34"/>
      <c r="E19" s="34"/>
      <c r="F19" s="34"/>
      <c r="G19" s="34"/>
      <c r="H19" s="34"/>
      <c r="I19" s="34"/>
      <c r="J19" s="16">
        <f>SUM(D19:I19)</f>
        <v>0</v>
      </c>
      <c r="K19" s="34"/>
      <c r="L19" s="34"/>
      <c r="M19" s="34"/>
      <c r="N19" s="34"/>
      <c r="O19" s="34"/>
      <c r="P19" s="34"/>
      <c r="Q19" s="16">
        <f>SUM(K19:P19)</f>
        <v>0</v>
      </c>
      <c r="R19" s="16">
        <f>J19+Q19</f>
        <v>0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34"/>
      <c r="E20" s="34"/>
      <c r="F20" s="34"/>
      <c r="G20" s="34"/>
      <c r="H20" s="34"/>
      <c r="I20" s="34"/>
      <c r="J20" s="16">
        <f>SUM(D20:I20)</f>
        <v>0</v>
      </c>
      <c r="K20" s="16"/>
      <c r="L20" s="16"/>
      <c r="M20" s="16"/>
      <c r="N20" s="16"/>
      <c r="O20" s="16"/>
      <c r="P20" s="16"/>
      <c r="Q20" s="16">
        <f>SUM(K20:P20)</f>
        <v>0</v>
      </c>
      <c r="R20" s="16">
        <f>J20+Q20</f>
        <v>0</v>
      </c>
      <c r="S20" s="8"/>
    </row>
    <row r="21" spans="1:19" ht="13.5" thickBot="1">
      <c r="A21" s="39">
        <f>IF(A19=0,"",(A20/A19)*1000)</f>
      </c>
      <c r="B21" s="40" t="s">
        <v>11</v>
      </c>
      <c r="C21" s="41" t="s">
        <v>12</v>
      </c>
      <c r="D21" s="17" t="e">
        <f aca="true" t="shared" si="5" ref="D21:R21">(D20/D19)*1000</f>
        <v>#DIV/0!</v>
      </c>
      <c r="E21" s="17" t="e">
        <f t="shared" si="5"/>
        <v>#DIV/0!</v>
      </c>
      <c r="F21" s="17" t="e">
        <f t="shared" si="5"/>
        <v>#DIV/0!</v>
      </c>
      <c r="G21" s="17" t="e">
        <f t="shared" si="5"/>
        <v>#DIV/0!</v>
      </c>
      <c r="H21" s="17" t="e">
        <f t="shared" si="5"/>
        <v>#DIV/0!</v>
      </c>
      <c r="I21" s="17" t="e">
        <f t="shared" si="5"/>
        <v>#DIV/0!</v>
      </c>
      <c r="J21" s="17" t="e">
        <f t="shared" si="5"/>
        <v>#DIV/0!</v>
      </c>
      <c r="K21" s="17" t="e">
        <f t="shared" si="5"/>
        <v>#DIV/0!</v>
      </c>
      <c r="L21" s="17" t="e">
        <f t="shared" si="5"/>
        <v>#DIV/0!</v>
      </c>
      <c r="M21" s="17" t="e">
        <f t="shared" si="5"/>
        <v>#DIV/0!</v>
      </c>
      <c r="N21" s="17" t="e">
        <f t="shared" si="5"/>
        <v>#DIV/0!</v>
      </c>
      <c r="O21" s="17" t="e">
        <f t="shared" si="5"/>
        <v>#DIV/0!</v>
      </c>
      <c r="P21" s="17" t="e">
        <f t="shared" si="5"/>
        <v>#DIV/0!</v>
      </c>
      <c r="Q21" s="17" t="e">
        <f t="shared" si="5"/>
        <v>#DIV/0!</v>
      </c>
      <c r="R21" s="17" t="e">
        <f t="shared" si="5"/>
        <v>#DIV/0!</v>
      </c>
      <c r="S21" s="10"/>
    </row>
    <row r="22" spans="1:19" ht="12.75">
      <c r="A22" s="35"/>
      <c r="B22" s="36" t="s">
        <v>6</v>
      </c>
      <c r="C22" s="37" t="s">
        <v>7</v>
      </c>
      <c r="D22" s="34"/>
      <c r="E22" s="34"/>
      <c r="F22" s="34"/>
      <c r="G22" s="34"/>
      <c r="H22" s="34"/>
      <c r="I22" s="34"/>
      <c r="J22" s="16">
        <f>SUM(D22:I22)</f>
        <v>0</v>
      </c>
      <c r="K22" s="34"/>
      <c r="L22" s="34"/>
      <c r="M22" s="34"/>
      <c r="N22" s="34"/>
      <c r="O22" s="34"/>
      <c r="P22" s="34"/>
      <c r="Q22" s="16">
        <f>SUM(K22:P22)</f>
        <v>0</v>
      </c>
      <c r="R22" s="16">
        <f>J22+Q22</f>
        <v>0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34"/>
      <c r="E23" s="34"/>
      <c r="F23" s="34"/>
      <c r="G23" s="34"/>
      <c r="H23" s="34"/>
      <c r="I23" s="34"/>
      <c r="J23" s="16">
        <f>SUM(D23:I23)</f>
        <v>0</v>
      </c>
      <c r="K23" s="16"/>
      <c r="L23" s="16"/>
      <c r="M23" s="16"/>
      <c r="N23" s="16"/>
      <c r="O23" s="16"/>
      <c r="P23" s="16"/>
      <c r="Q23" s="16">
        <f>SUM(K23:P23)</f>
        <v>0</v>
      </c>
      <c r="R23" s="16">
        <f>J23+Q23</f>
        <v>0</v>
      </c>
      <c r="S23" s="8"/>
    </row>
    <row r="24" spans="1:19" ht="13.5" thickBot="1">
      <c r="A24" s="39">
        <f>IF(A22=0,"",(A23/A22)*1000)</f>
      </c>
      <c r="B24" s="40" t="s">
        <v>11</v>
      </c>
      <c r="C24" s="41" t="s">
        <v>12</v>
      </c>
      <c r="D24" s="17" t="e">
        <f aca="true" t="shared" si="6" ref="D24:R24">(D23/D22)*1000</f>
        <v>#DIV/0!</v>
      </c>
      <c r="E24" s="17" t="e">
        <f t="shared" si="6"/>
        <v>#DIV/0!</v>
      </c>
      <c r="F24" s="17" t="e">
        <f t="shared" si="6"/>
        <v>#DIV/0!</v>
      </c>
      <c r="G24" s="17" t="e">
        <f t="shared" si="6"/>
        <v>#DIV/0!</v>
      </c>
      <c r="H24" s="17" t="e">
        <f t="shared" si="6"/>
        <v>#DIV/0!</v>
      </c>
      <c r="I24" s="17" t="e">
        <f t="shared" si="6"/>
        <v>#DIV/0!</v>
      </c>
      <c r="J24" s="17" t="e">
        <f t="shared" si="6"/>
        <v>#DIV/0!</v>
      </c>
      <c r="K24" s="17" t="e">
        <f t="shared" si="6"/>
        <v>#DIV/0!</v>
      </c>
      <c r="L24" s="17" t="e">
        <f t="shared" si="6"/>
        <v>#DIV/0!</v>
      </c>
      <c r="M24" s="17" t="e">
        <f t="shared" si="6"/>
        <v>#DIV/0!</v>
      </c>
      <c r="N24" s="17" t="e">
        <f t="shared" si="6"/>
        <v>#DIV/0!</v>
      </c>
      <c r="O24" s="17" t="e">
        <f t="shared" si="6"/>
        <v>#DIV/0!</v>
      </c>
      <c r="P24" s="17" t="e">
        <f t="shared" si="6"/>
        <v>#DIV/0!</v>
      </c>
      <c r="Q24" s="17" t="e">
        <f t="shared" si="6"/>
        <v>#DIV/0!</v>
      </c>
      <c r="R24" s="17" t="e">
        <f t="shared" si="6"/>
        <v>#DIV/0!</v>
      </c>
      <c r="S24" s="10"/>
    </row>
    <row r="25" spans="1:19" ht="12.75">
      <c r="A25" s="35"/>
      <c r="B25" s="36" t="s">
        <v>6</v>
      </c>
      <c r="C25" s="37" t="s">
        <v>7</v>
      </c>
      <c r="D25" s="34"/>
      <c r="E25" s="34"/>
      <c r="F25" s="34"/>
      <c r="G25" s="34"/>
      <c r="H25" s="34"/>
      <c r="I25" s="34"/>
      <c r="J25" s="16">
        <f>SUM(D25:I25)</f>
        <v>0</v>
      </c>
      <c r="K25" s="34"/>
      <c r="L25" s="34"/>
      <c r="M25" s="34"/>
      <c r="N25" s="34"/>
      <c r="O25" s="34"/>
      <c r="P25" s="34"/>
      <c r="Q25" s="16">
        <f>SUM(K25:P25)</f>
        <v>0</v>
      </c>
      <c r="R25" s="16">
        <f>J25+Q25</f>
        <v>0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34"/>
      <c r="E26" s="34"/>
      <c r="F26" s="34"/>
      <c r="G26" s="34"/>
      <c r="H26" s="34"/>
      <c r="I26" s="34"/>
      <c r="J26" s="16">
        <f>SUM(D26:I26)</f>
        <v>0</v>
      </c>
      <c r="K26" s="16"/>
      <c r="L26" s="16"/>
      <c r="M26" s="16"/>
      <c r="N26" s="16"/>
      <c r="O26" s="16"/>
      <c r="P26" s="16"/>
      <c r="Q26" s="16">
        <f>SUM(K26:P26)</f>
        <v>0</v>
      </c>
      <c r="R26" s="16">
        <f>J26+Q26</f>
        <v>0</v>
      </c>
      <c r="S26" s="8"/>
    </row>
    <row r="27" spans="1:19" ht="13.5" thickBot="1">
      <c r="A27" s="39"/>
      <c r="B27" s="40" t="s">
        <v>11</v>
      </c>
      <c r="C27" s="41" t="s">
        <v>12</v>
      </c>
      <c r="D27" s="17" t="e">
        <f aca="true" t="shared" si="7" ref="D27:R27">(D26/D25)*1000</f>
        <v>#DIV/0!</v>
      </c>
      <c r="E27" s="17" t="e">
        <f t="shared" si="7"/>
        <v>#DIV/0!</v>
      </c>
      <c r="F27" s="17" t="e">
        <f t="shared" si="7"/>
        <v>#DIV/0!</v>
      </c>
      <c r="G27" s="17" t="e">
        <f t="shared" si="7"/>
        <v>#DIV/0!</v>
      </c>
      <c r="H27" s="17" t="e">
        <f t="shared" si="7"/>
        <v>#DIV/0!</v>
      </c>
      <c r="I27" s="17" t="e">
        <f t="shared" si="7"/>
        <v>#DIV/0!</v>
      </c>
      <c r="J27" s="17" t="e">
        <f t="shared" si="7"/>
        <v>#DIV/0!</v>
      </c>
      <c r="K27" s="17" t="e">
        <f t="shared" si="7"/>
        <v>#DIV/0!</v>
      </c>
      <c r="L27" s="17" t="e">
        <f t="shared" si="7"/>
        <v>#DIV/0!</v>
      </c>
      <c r="M27" s="17" t="e">
        <f t="shared" si="7"/>
        <v>#DIV/0!</v>
      </c>
      <c r="N27" s="17" t="e">
        <f t="shared" si="7"/>
        <v>#DIV/0!</v>
      </c>
      <c r="O27" s="17" t="e">
        <f t="shared" si="7"/>
        <v>#DIV/0!</v>
      </c>
      <c r="P27" s="17" t="e">
        <f t="shared" si="7"/>
        <v>#DIV/0!</v>
      </c>
      <c r="Q27" s="17" t="e">
        <f t="shared" si="7"/>
        <v>#DIV/0!</v>
      </c>
      <c r="R27" s="17" t="e">
        <f t="shared" si="7"/>
        <v>#DIV/0!</v>
      </c>
      <c r="S27" s="10"/>
    </row>
    <row r="28" spans="1:19" ht="12.75">
      <c r="A28" s="35"/>
      <c r="B28" s="36" t="s">
        <v>6</v>
      </c>
      <c r="C28" s="37" t="s">
        <v>7</v>
      </c>
      <c r="D28" s="34"/>
      <c r="E28" s="34"/>
      <c r="F28" s="34"/>
      <c r="G28" s="34"/>
      <c r="H28" s="34"/>
      <c r="I28" s="34"/>
      <c r="J28" s="16">
        <f>SUM(D28:I28)</f>
        <v>0</v>
      </c>
      <c r="K28" s="34"/>
      <c r="L28" s="34"/>
      <c r="M28" s="34"/>
      <c r="N28" s="34"/>
      <c r="O28" s="34"/>
      <c r="P28" s="34"/>
      <c r="Q28" s="16">
        <f>SUM(K28:P28)</f>
        <v>0</v>
      </c>
      <c r="R28" s="16">
        <f>J28+Q28</f>
        <v>0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34"/>
      <c r="E29" s="34"/>
      <c r="F29" s="34"/>
      <c r="G29" s="34"/>
      <c r="H29" s="34"/>
      <c r="I29" s="34"/>
      <c r="J29" s="16">
        <f>SUM(D29:I29)</f>
        <v>0</v>
      </c>
      <c r="K29" s="16"/>
      <c r="L29" s="16"/>
      <c r="M29" s="16"/>
      <c r="N29" s="16"/>
      <c r="O29" s="16"/>
      <c r="P29" s="16"/>
      <c r="Q29" s="16">
        <f>SUM(K29:P29)</f>
        <v>0</v>
      </c>
      <c r="R29" s="16">
        <f>J29+Q29</f>
        <v>0</v>
      </c>
      <c r="S29" s="8"/>
    </row>
    <row r="30" spans="1:19" ht="13.5" thickBot="1">
      <c r="A30" s="39">
        <f>IF(A28=0,"",(A29/A28)*1000)</f>
      </c>
      <c r="B30" s="40" t="s">
        <v>11</v>
      </c>
      <c r="C30" s="41" t="s">
        <v>12</v>
      </c>
      <c r="D30" s="17" t="e">
        <f aca="true" t="shared" si="8" ref="D30:R30">(D29/D28)*1000</f>
        <v>#DIV/0!</v>
      </c>
      <c r="E30" s="17" t="e">
        <f t="shared" si="8"/>
        <v>#DIV/0!</v>
      </c>
      <c r="F30" s="17" t="e">
        <f t="shared" si="8"/>
        <v>#DIV/0!</v>
      </c>
      <c r="G30" s="17" t="e">
        <f t="shared" si="8"/>
        <v>#DIV/0!</v>
      </c>
      <c r="H30" s="17" t="e">
        <f t="shared" si="8"/>
        <v>#DIV/0!</v>
      </c>
      <c r="I30" s="17" t="e">
        <f t="shared" si="8"/>
        <v>#DIV/0!</v>
      </c>
      <c r="J30" s="17" t="e">
        <f t="shared" si="8"/>
        <v>#DIV/0!</v>
      </c>
      <c r="K30" s="17" t="e">
        <f t="shared" si="8"/>
        <v>#DIV/0!</v>
      </c>
      <c r="L30" s="17" t="e">
        <f t="shared" si="8"/>
        <v>#DIV/0!</v>
      </c>
      <c r="M30" s="17" t="e">
        <f t="shared" si="8"/>
        <v>#DIV/0!</v>
      </c>
      <c r="N30" s="17" t="e">
        <f t="shared" si="8"/>
        <v>#DIV/0!</v>
      </c>
      <c r="O30" s="17" t="e">
        <f t="shared" si="8"/>
        <v>#DIV/0!</v>
      </c>
      <c r="P30" s="17" t="e">
        <f t="shared" si="8"/>
        <v>#DIV/0!</v>
      </c>
      <c r="Q30" s="17" t="e">
        <f t="shared" si="8"/>
        <v>#DIV/0!</v>
      </c>
      <c r="R30" s="17" t="e">
        <f t="shared" si="8"/>
        <v>#DIV/0!</v>
      </c>
      <c r="S30" s="10"/>
    </row>
    <row r="31" spans="1:19" ht="12.75">
      <c r="A31" s="35"/>
      <c r="B31" s="36" t="s">
        <v>6</v>
      </c>
      <c r="C31" s="37" t="s">
        <v>7</v>
      </c>
      <c r="D31" s="34"/>
      <c r="E31" s="34"/>
      <c r="F31" s="34"/>
      <c r="G31" s="34"/>
      <c r="H31" s="34"/>
      <c r="I31" s="34"/>
      <c r="J31" s="16">
        <f>SUM(D31:I31)</f>
        <v>0</v>
      </c>
      <c r="K31" s="34"/>
      <c r="L31" s="34"/>
      <c r="M31" s="34"/>
      <c r="N31" s="34"/>
      <c r="O31" s="34"/>
      <c r="P31" s="34"/>
      <c r="Q31" s="16">
        <f>SUM(K31:P31)</f>
        <v>0</v>
      </c>
      <c r="R31" s="16">
        <f>J31+Q31</f>
        <v>0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16"/>
      <c r="E32" s="16"/>
      <c r="F32" s="16"/>
      <c r="G32" s="16"/>
      <c r="H32" s="16"/>
      <c r="I32" s="16"/>
      <c r="J32" s="16">
        <f>SUM(D32:I32)</f>
        <v>0</v>
      </c>
      <c r="K32" s="16"/>
      <c r="L32" s="16"/>
      <c r="M32" s="16"/>
      <c r="N32" s="16"/>
      <c r="O32" s="16"/>
      <c r="P32" s="16"/>
      <c r="Q32" s="16">
        <f>SUM(K32:P32)</f>
        <v>0</v>
      </c>
      <c r="R32" s="16">
        <f>J32+Q32</f>
        <v>0</v>
      </c>
      <c r="S32" s="8"/>
    </row>
    <row r="33" spans="1:19" ht="13.5" thickBot="1">
      <c r="A33" s="39"/>
      <c r="B33" s="40" t="s">
        <v>11</v>
      </c>
      <c r="C33" s="41" t="s">
        <v>12</v>
      </c>
      <c r="D33" s="17" t="e">
        <f aca="true" t="shared" si="9" ref="D33:R33">(D32/D31)*1000</f>
        <v>#DIV/0!</v>
      </c>
      <c r="E33" s="17" t="e">
        <f t="shared" si="9"/>
        <v>#DIV/0!</v>
      </c>
      <c r="F33" s="17" t="e">
        <f t="shared" si="9"/>
        <v>#DIV/0!</v>
      </c>
      <c r="G33" s="17" t="e">
        <f t="shared" si="9"/>
        <v>#DIV/0!</v>
      </c>
      <c r="H33" s="17" t="e">
        <f t="shared" si="9"/>
        <v>#DIV/0!</v>
      </c>
      <c r="I33" s="17" t="e">
        <f t="shared" si="9"/>
        <v>#DIV/0!</v>
      </c>
      <c r="J33" s="17" t="e">
        <f t="shared" si="9"/>
        <v>#DIV/0!</v>
      </c>
      <c r="K33" s="17" t="e">
        <f t="shared" si="9"/>
        <v>#DIV/0!</v>
      </c>
      <c r="L33" s="17" t="e">
        <f t="shared" si="9"/>
        <v>#DIV/0!</v>
      </c>
      <c r="M33" s="17" t="e">
        <f t="shared" si="9"/>
        <v>#DIV/0!</v>
      </c>
      <c r="N33" s="17" t="e">
        <f t="shared" si="9"/>
        <v>#DIV/0!</v>
      </c>
      <c r="O33" s="17" t="e">
        <f t="shared" si="9"/>
        <v>#DIV/0!</v>
      </c>
      <c r="P33" s="17" t="e">
        <f t="shared" si="9"/>
        <v>#DIV/0!</v>
      </c>
      <c r="Q33" s="17" t="e">
        <f t="shared" si="9"/>
        <v>#DIV/0!</v>
      </c>
      <c r="R33" s="17" t="e">
        <f t="shared" si="9"/>
        <v>#DIV/0!</v>
      </c>
      <c r="S33" s="10"/>
    </row>
    <row r="34" spans="1:19" ht="12.75">
      <c r="A34" s="35"/>
      <c r="B34" s="36" t="s">
        <v>6</v>
      </c>
      <c r="C34" s="37" t="s">
        <v>7</v>
      </c>
      <c r="D34" s="34"/>
      <c r="E34" s="34"/>
      <c r="F34" s="34"/>
      <c r="G34" s="34"/>
      <c r="H34" s="34"/>
      <c r="I34" s="34"/>
      <c r="J34" s="16">
        <f>SUM(D34:I34)</f>
        <v>0</v>
      </c>
      <c r="K34" s="34"/>
      <c r="L34" s="34"/>
      <c r="M34" s="34"/>
      <c r="N34" s="34"/>
      <c r="O34" s="34"/>
      <c r="P34" s="34"/>
      <c r="Q34" s="16">
        <f>SUM(K34:P34)</f>
        <v>0</v>
      </c>
      <c r="R34" s="16">
        <f>J34+Q34</f>
        <v>0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16"/>
      <c r="E35" s="34"/>
      <c r="F35" s="16"/>
      <c r="G35" s="16"/>
      <c r="H35" s="16"/>
      <c r="I35" s="16"/>
      <c r="J35" s="16">
        <f>SUM(D35:I35)</f>
        <v>0</v>
      </c>
      <c r="K35" s="16"/>
      <c r="L35" s="16"/>
      <c r="M35" s="16"/>
      <c r="N35" s="16"/>
      <c r="O35" s="16"/>
      <c r="P35" s="16"/>
      <c r="Q35" s="16">
        <f>SUM(K35:P35)</f>
        <v>0</v>
      </c>
      <c r="R35" s="16">
        <f>J35+Q35</f>
        <v>0</v>
      </c>
      <c r="S35" s="8"/>
    </row>
    <row r="36" spans="1:19" ht="13.5" thickBot="1">
      <c r="A36" s="39"/>
      <c r="B36" s="40" t="s">
        <v>11</v>
      </c>
      <c r="C36" s="41" t="s">
        <v>12</v>
      </c>
      <c r="D36" s="17" t="e">
        <f aca="true" t="shared" si="10" ref="D36:R36">(D35/D34)*1000</f>
        <v>#DIV/0!</v>
      </c>
      <c r="E36" s="17" t="e">
        <f t="shared" si="10"/>
        <v>#DIV/0!</v>
      </c>
      <c r="F36" s="17" t="e">
        <f t="shared" si="10"/>
        <v>#DIV/0!</v>
      </c>
      <c r="G36" s="17" t="e">
        <f t="shared" si="10"/>
        <v>#DIV/0!</v>
      </c>
      <c r="H36" s="17" t="e">
        <f t="shared" si="10"/>
        <v>#DIV/0!</v>
      </c>
      <c r="I36" s="17" t="e">
        <f t="shared" si="10"/>
        <v>#DIV/0!</v>
      </c>
      <c r="J36" s="17" t="e">
        <f t="shared" si="10"/>
        <v>#DIV/0!</v>
      </c>
      <c r="K36" s="17" t="e">
        <f t="shared" si="10"/>
        <v>#DIV/0!</v>
      </c>
      <c r="L36" s="17" t="e">
        <f t="shared" si="10"/>
        <v>#DIV/0!</v>
      </c>
      <c r="M36" s="17" t="e">
        <f t="shared" si="10"/>
        <v>#DIV/0!</v>
      </c>
      <c r="N36" s="17" t="e">
        <f t="shared" si="10"/>
        <v>#DIV/0!</v>
      </c>
      <c r="O36" s="17" t="e">
        <f t="shared" si="10"/>
        <v>#DIV/0!</v>
      </c>
      <c r="P36" s="17" t="e">
        <f t="shared" si="10"/>
        <v>#DIV/0!</v>
      </c>
      <c r="Q36" s="17" t="e">
        <f t="shared" si="10"/>
        <v>#DIV/0!</v>
      </c>
      <c r="R36" s="17" t="e">
        <f t="shared" si="10"/>
        <v>#DIV/0!</v>
      </c>
      <c r="S36" s="10"/>
    </row>
    <row r="37" spans="1:19" ht="12.75">
      <c r="A37" s="35"/>
      <c r="B37" s="36" t="s">
        <v>6</v>
      </c>
      <c r="C37" s="37" t="s">
        <v>7</v>
      </c>
      <c r="D37" s="34"/>
      <c r="E37" s="34"/>
      <c r="F37" s="34"/>
      <c r="G37" s="34">
        <v>2</v>
      </c>
      <c r="H37" s="34">
        <v>0</v>
      </c>
      <c r="I37" s="34"/>
      <c r="J37" s="16">
        <f>SUM(D37:I37)</f>
        <v>2</v>
      </c>
      <c r="K37" s="34">
        <v>0</v>
      </c>
      <c r="L37" s="34">
        <v>13</v>
      </c>
      <c r="M37" s="34">
        <v>0</v>
      </c>
      <c r="N37" s="34">
        <v>13</v>
      </c>
      <c r="O37" s="34">
        <v>0</v>
      </c>
      <c r="P37" s="34">
        <v>9</v>
      </c>
      <c r="Q37" s="16">
        <f>SUM(K37:P37)</f>
        <v>35</v>
      </c>
      <c r="R37" s="16">
        <f>J37+Q37</f>
        <v>37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34"/>
      <c r="E38" s="34"/>
      <c r="F38" s="34"/>
      <c r="G38" s="34">
        <v>4878</v>
      </c>
      <c r="H38" s="34">
        <v>2464</v>
      </c>
      <c r="I38" s="34"/>
      <c r="J38" s="16">
        <f>SUM(D38:I38)</f>
        <v>7342</v>
      </c>
      <c r="K38" s="16">
        <v>1879</v>
      </c>
      <c r="L38" s="16">
        <f>6474+1281</f>
        <v>7755</v>
      </c>
      <c r="M38" s="16">
        <v>2022</v>
      </c>
      <c r="N38" s="16">
        <v>7544</v>
      </c>
      <c r="O38" s="16">
        <v>2004</v>
      </c>
      <c r="P38" s="16">
        <v>4019</v>
      </c>
      <c r="Q38" s="16">
        <f>SUM(K38:P38)</f>
        <v>25223</v>
      </c>
      <c r="R38" s="16">
        <f>J38+Q38</f>
        <v>32565</v>
      </c>
      <c r="S38" s="8"/>
    </row>
    <row r="39" spans="1:19" ht="13.5" thickBot="1">
      <c r="A39" s="39">
        <f>IF(A37=0,"",(A38/A37)*1000)</f>
      </c>
      <c r="B39" s="40" t="s">
        <v>11</v>
      </c>
      <c r="C39" s="41" t="s">
        <v>12</v>
      </c>
      <c r="D39" s="17" t="e">
        <f aca="true" t="shared" si="11" ref="D39:R39">(D38/D37)*1000</f>
        <v>#DIV/0!</v>
      </c>
      <c r="E39" s="17" t="e">
        <f t="shared" si="11"/>
        <v>#DIV/0!</v>
      </c>
      <c r="F39" s="17" t="e">
        <f t="shared" si="11"/>
        <v>#DIV/0!</v>
      </c>
      <c r="G39" s="17">
        <f t="shared" si="11"/>
        <v>2439000</v>
      </c>
      <c r="H39" s="17" t="e">
        <f t="shared" si="11"/>
        <v>#DIV/0!</v>
      </c>
      <c r="I39" s="17" t="e">
        <f t="shared" si="11"/>
        <v>#DIV/0!</v>
      </c>
      <c r="J39" s="17">
        <f t="shared" si="11"/>
        <v>3671000</v>
      </c>
      <c r="K39" s="17" t="e">
        <f t="shared" si="11"/>
        <v>#DIV/0!</v>
      </c>
      <c r="L39" s="17">
        <f t="shared" si="11"/>
        <v>596538.4615384615</v>
      </c>
      <c r="M39" s="17" t="e">
        <f t="shared" si="11"/>
        <v>#DIV/0!</v>
      </c>
      <c r="N39" s="17">
        <f t="shared" si="11"/>
        <v>580307.6923076923</v>
      </c>
      <c r="O39" s="17" t="e">
        <f t="shared" si="11"/>
        <v>#DIV/0!</v>
      </c>
      <c r="P39" s="17">
        <f t="shared" si="11"/>
        <v>446555.55555555556</v>
      </c>
      <c r="Q39" s="17">
        <f t="shared" si="11"/>
        <v>720657.1428571428</v>
      </c>
      <c r="R39" s="17">
        <f t="shared" si="11"/>
        <v>880135.1351351351</v>
      </c>
      <c r="S39" s="10"/>
    </row>
    <row r="40" spans="1:19" ht="12.75">
      <c r="A40" s="35"/>
      <c r="B40" s="36" t="s">
        <v>6</v>
      </c>
      <c r="C40" s="37" t="s">
        <v>7</v>
      </c>
      <c r="D40" s="16">
        <f>D4+D7+D10+D13+D16+D19+D22+D25+D28+D31+D34+D37</f>
        <v>0</v>
      </c>
      <c r="E40" s="16">
        <f aca="true" t="shared" si="12" ref="E40:I41">E4+E7+E10+E13+E16+E19+E22+E25+E28+E31+E34+E37</f>
        <v>0</v>
      </c>
      <c r="F40" s="16">
        <f t="shared" si="12"/>
        <v>0</v>
      </c>
      <c r="G40" s="16">
        <v>2</v>
      </c>
      <c r="H40" s="16">
        <f t="shared" si="12"/>
        <v>0</v>
      </c>
      <c r="I40" s="16">
        <f t="shared" si="12"/>
        <v>0</v>
      </c>
      <c r="J40" s="16">
        <f>SUM(D40:I40)</f>
        <v>2</v>
      </c>
      <c r="K40" s="16">
        <f aca="true" t="shared" si="13" ref="K40:P41">K4+K7+K10+K13+K16+K19+K22+K25+K28+K31+K34+K37</f>
        <v>0</v>
      </c>
      <c r="L40" s="16">
        <f t="shared" si="13"/>
        <v>13</v>
      </c>
      <c r="M40" s="16">
        <f t="shared" si="13"/>
        <v>0</v>
      </c>
      <c r="N40" s="16">
        <f t="shared" si="13"/>
        <v>13</v>
      </c>
      <c r="O40" s="16">
        <f t="shared" si="13"/>
        <v>0</v>
      </c>
      <c r="P40" s="16">
        <f t="shared" si="13"/>
        <v>9</v>
      </c>
      <c r="Q40" s="16">
        <f>SUM(K40:P40)</f>
        <v>35</v>
      </c>
      <c r="R40" s="16">
        <f>J40+Q40</f>
        <v>37</v>
      </c>
      <c r="S40" s="8"/>
    </row>
    <row r="41" spans="1:19" ht="12.75">
      <c r="A41" s="38" t="s">
        <v>24</v>
      </c>
      <c r="B41" s="36" t="s">
        <v>9</v>
      </c>
      <c r="C41" s="37" t="s">
        <v>10</v>
      </c>
      <c r="D41" s="34">
        <f>D5+D8+D11+D14+D17+D20+D23+D26+D29+D32+D35+D38</f>
        <v>0</v>
      </c>
      <c r="E41" s="16">
        <f t="shared" si="12"/>
        <v>0</v>
      </c>
      <c r="F41" s="16">
        <f t="shared" si="12"/>
        <v>0</v>
      </c>
      <c r="G41" s="34">
        <f t="shared" si="12"/>
        <v>4878</v>
      </c>
      <c r="H41" s="34">
        <f t="shared" si="12"/>
        <v>2464</v>
      </c>
      <c r="I41" s="16">
        <f t="shared" si="12"/>
        <v>0</v>
      </c>
      <c r="J41" s="16">
        <f>SUM(D41:I41)</f>
        <v>7342</v>
      </c>
      <c r="K41" s="16">
        <f t="shared" si="13"/>
        <v>1879</v>
      </c>
      <c r="L41" s="16">
        <f t="shared" si="13"/>
        <v>7755</v>
      </c>
      <c r="M41" s="16">
        <f t="shared" si="13"/>
        <v>2022</v>
      </c>
      <c r="N41" s="16">
        <f t="shared" si="13"/>
        <v>7544</v>
      </c>
      <c r="O41" s="16">
        <f t="shared" si="13"/>
        <v>2004</v>
      </c>
      <c r="P41" s="16">
        <f t="shared" si="13"/>
        <v>4019</v>
      </c>
      <c r="Q41" s="16">
        <f>SUM(K41:P41)</f>
        <v>25223</v>
      </c>
      <c r="R41" s="16">
        <f>J41+Q41</f>
        <v>32565</v>
      </c>
      <c r="S41" s="8"/>
    </row>
    <row r="42" spans="1:19" ht="13.5" thickBot="1">
      <c r="A42" s="39">
        <f>IF(A40=0,"",(A41/A40)*1000)</f>
      </c>
      <c r="B42" s="40" t="s">
        <v>11</v>
      </c>
      <c r="C42" s="41" t="s">
        <v>12</v>
      </c>
      <c r="D42" s="17" t="e">
        <f aca="true" t="shared" si="14" ref="D42:R42">(D41/D40)*1000</f>
        <v>#DIV/0!</v>
      </c>
      <c r="E42" s="17" t="e">
        <f t="shared" si="14"/>
        <v>#DIV/0!</v>
      </c>
      <c r="F42" s="17" t="e">
        <f t="shared" si="14"/>
        <v>#DIV/0!</v>
      </c>
      <c r="G42" s="17">
        <f t="shared" si="14"/>
        <v>2439000</v>
      </c>
      <c r="H42" s="17" t="e">
        <f t="shared" si="14"/>
        <v>#DIV/0!</v>
      </c>
      <c r="I42" s="17" t="e">
        <f t="shared" si="14"/>
        <v>#DIV/0!</v>
      </c>
      <c r="J42" s="17">
        <f t="shared" si="14"/>
        <v>3671000</v>
      </c>
      <c r="K42" s="17" t="e">
        <f t="shared" si="14"/>
        <v>#DIV/0!</v>
      </c>
      <c r="L42" s="17">
        <f t="shared" si="14"/>
        <v>596538.4615384615</v>
      </c>
      <c r="M42" s="17" t="e">
        <f t="shared" si="14"/>
        <v>#DIV/0!</v>
      </c>
      <c r="N42" s="17">
        <f t="shared" si="14"/>
        <v>580307.6923076923</v>
      </c>
      <c r="O42" s="17" t="e">
        <f t="shared" si="14"/>
        <v>#DIV/0!</v>
      </c>
      <c r="P42" s="17">
        <f t="shared" si="14"/>
        <v>446555.55555555556</v>
      </c>
      <c r="Q42" s="17">
        <f t="shared" si="14"/>
        <v>720657.1428571428</v>
      </c>
      <c r="R42" s="17">
        <f t="shared" si="14"/>
        <v>880135.1351351351</v>
      </c>
      <c r="S42" s="10"/>
    </row>
    <row r="43" spans="1:19" ht="18" thickBot="1">
      <c r="A43" s="32" t="s">
        <v>25</v>
      </c>
      <c r="B43" s="33"/>
      <c r="C43" s="6"/>
      <c r="D43" s="27">
        <v>106.02</v>
      </c>
      <c r="E43" s="26">
        <v>107.38</v>
      </c>
      <c r="F43" s="26">
        <v>107.19</v>
      </c>
      <c r="G43" s="27">
        <v>106.34</v>
      </c>
      <c r="H43" s="27">
        <v>108.7</v>
      </c>
      <c r="I43" s="14">
        <v>106.71</v>
      </c>
      <c r="J43" s="15">
        <f>'総合計'!J43</f>
        <v>107.05737795391397</v>
      </c>
      <c r="K43" s="14">
        <v>107.88</v>
      </c>
      <c r="L43" s="14">
        <v>108.14</v>
      </c>
      <c r="M43" s="15">
        <v>110.67</v>
      </c>
      <c r="N43" s="15">
        <v>115.37</v>
      </c>
      <c r="O43" s="27">
        <v>116.56</v>
      </c>
      <c r="P43" s="27">
        <v>118.1</v>
      </c>
      <c r="Q43" s="18">
        <f>'総合計'!Q43</f>
        <v>112.74800993728414</v>
      </c>
      <c r="R43" s="18">
        <f>'総合計'!R43</f>
        <v>109.9268961294958</v>
      </c>
      <c r="S43" s="8"/>
    </row>
  </sheetData>
  <mergeCells count="1">
    <mergeCell ref="A2:E2"/>
  </mergeCells>
  <printOptions/>
  <pageMargins left="0.7086614173228347" right="0" top="0.3937007874015748" bottom="0" header="0" footer="0"/>
  <pageSetup orientation="landscape" paperSize="12" scale="110" r:id="rId1"/>
  <headerFooter alignWithMargins="0">
    <oddFooter>&amp;C&amp;9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B1" sqref="B1"/>
    </sheetView>
  </sheetViews>
  <sheetFormatPr defaultColWidth="9.140625" defaultRowHeight="12.75"/>
  <cols>
    <col min="4" max="9" width="9.00390625" style="0" bestFit="1" customWidth="1"/>
    <col min="10" max="10" width="9.7109375" style="0" bestFit="1" customWidth="1"/>
    <col min="11" max="17" width="9.00390625" style="0" bestFit="1" customWidth="1"/>
    <col min="18" max="18" width="9.7109375" style="0" bestFit="1" customWidth="1"/>
    <col min="19" max="19" width="0.71875" style="0" customWidth="1"/>
  </cols>
  <sheetData>
    <row r="1" spans="1:10" ht="17.25">
      <c r="A1" s="2" t="s">
        <v>24</v>
      </c>
      <c r="B1" s="1" t="s">
        <v>47</v>
      </c>
      <c r="C1" s="1"/>
      <c r="D1" s="1"/>
      <c r="E1" s="1"/>
      <c r="H1" s="29" t="s">
        <v>42</v>
      </c>
      <c r="I1" s="1"/>
      <c r="J1" s="1"/>
    </row>
    <row r="2" spans="1:18" ht="13.5" thickBot="1">
      <c r="A2" s="3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41" t="s">
        <v>40</v>
      </c>
      <c r="B3" s="44"/>
      <c r="C3" s="44"/>
      <c r="D3" s="47">
        <v>4</v>
      </c>
      <c r="E3" s="47">
        <v>5</v>
      </c>
      <c r="F3" s="47">
        <v>6</v>
      </c>
      <c r="G3" s="47">
        <v>7</v>
      </c>
      <c r="H3" s="47">
        <v>8</v>
      </c>
      <c r="I3" s="47">
        <v>9</v>
      </c>
      <c r="J3" s="48" t="s">
        <v>3</v>
      </c>
      <c r="K3" s="47">
        <v>10</v>
      </c>
      <c r="L3" s="30">
        <v>11</v>
      </c>
      <c r="M3" s="47">
        <v>12</v>
      </c>
      <c r="N3" s="47">
        <v>1</v>
      </c>
      <c r="O3" s="47">
        <v>2</v>
      </c>
      <c r="P3" s="47">
        <v>3</v>
      </c>
      <c r="Q3" s="41" t="s">
        <v>4</v>
      </c>
      <c r="R3" s="41" t="s">
        <v>5</v>
      </c>
      <c r="S3" s="8"/>
    </row>
    <row r="4" spans="1:19" ht="12.75">
      <c r="A4" s="35"/>
      <c r="B4" s="36" t="s">
        <v>6</v>
      </c>
      <c r="C4" s="37" t="s">
        <v>7</v>
      </c>
      <c r="D4" s="16">
        <f>'P一般'!D5+'B一般'!D4</f>
        <v>510899</v>
      </c>
      <c r="E4" s="16">
        <f>'P一般'!E5+'B一般'!E4</f>
        <v>630083</v>
      </c>
      <c r="F4" s="16">
        <f>'P一般'!F5+'B一般'!F4</f>
        <v>508615</v>
      </c>
      <c r="G4" s="16">
        <f>'P一般'!G5+'B一般'!G4</f>
        <v>546465</v>
      </c>
      <c r="H4" s="16">
        <f>'P一般'!H5+'B一般'!H4</f>
        <v>586027</v>
      </c>
      <c r="I4" s="16">
        <f>'P一般'!I5+'B一般'!I4</f>
        <v>469033</v>
      </c>
      <c r="J4" s="16">
        <f>SUM(D4:I4)</f>
        <v>3251122</v>
      </c>
      <c r="K4" s="16">
        <f>'P一般'!K5+'B一般'!K4</f>
        <v>442510</v>
      </c>
      <c r="L4" s="16">
        <f>'P一般'!L5+'B一般'!L4</f>
        <v>560805</v>
      </c>
      <c r="M4" s="16">
        <f>'P一般'!M5+'B一般'!M4</f>
        <v>535383</v>
      </c>
      <c r="N4" s="16">
        <f>'P一般'!N5+'B一般'!N4</f>
        <v>409674</v>
      </c>
      <c r="O4" s="16">
        <f>'P一般'!O5+'B一般'!O4</f>
        <v>346626</v>
      </c>
      <c r="P4" s="16">
        <f>'P一般'!P5+'B一般'!P4</f>
        <v>524772</v>
      </c>
      <c r="Q4" s="16">
        <f>SUM(K4:P4)</f>
        <v>2819770</v>
      </c>
      <c r="R4" s="16">
        <f>J4+Q4</f>
        <v>6070892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16">
        <f>'P一般'!D6+'B一般'!D5</f>
        <v>19732383</v>
      </c>
      <c r="E5" s="16">
        <f>'P一般'!E6+'B一般'!E5</f>
        <v>22351473</v>
      </c>
      <c r="F5" s="16">
        <f>'P一般'!F6+'B一般'!F5</f>
        <v>16119758</v>
      </c>
      <c r="G5" s="16">
        <f>'P一般'!G6+'B一般'!G5</f>
        <v>18200261</v>
      </c>
      <c r="H5" s="16">
        <f>'P一般'!H6+'B一般'!H5</f>
        <v>21350951</v>
      </c>
      <c r="I5" s="16">
        <f>'P一般'!I6+'B一般'!I5</f>
        <v>16585852</v>
      </c>
      <c r="J5" s="16">
        <f>SUM(D5:I5)</f>
        <v>114340678</v>
      </c>
      <c r="K5" s="16">
        <f>'P一般'!K6+'B一般'!K5</f>
        <v>15947837</v>
      </c>
      <c r="L5" s="16">
        <f>'P一般'!L6+'B一般'!L5</f>
        <v>22201578</v>
      </c>
      <c r="M5" s="16">
        <f>'P一般'!M6+'B一般'!M5</f>
        <v>22607807</v>
      </c>
      <c r="N5" s="16">
        <f>'P一般'!N6+'B一般'!N5</f>
        <v>17650673</v>
      </c>
      <c r="O5" s="16">
        <f>'P一般'!O6+'B一般'!O5</f>
        <v>14998097</v>
      </c>
      <c r="P5" s="16">
        <f>'P一般'!P6+'B一般'!P5</f>
        <v>23036676</v>
      </c>
      <c r="Q5" s="16">
        <f>SUM(K5:P5)</f>
        <v>116442668</v>
      </c>
      <c r="R5" s="16">
        <f>J5+Q5</f>
        <v>230783346</v>
      </c>
      <c r="S5" s="8"/>
    </row>
    <row r="6" spans="1:19" ht="13.5" thickBot="1">
      <c r="A6" s="39">
        <f>IF(A4=0,"",(A5/A4)*1000)</f>
      </c>
      <c r="B6" s="40" t="s">
        <v>11</v>
      </c>
      <c r="C6" s="41" t="s">
        <v>12</v>
      </c>
      <c r="D6" s="17">
        <f aca="true" t="shared" si="0" ref="D6:R6">IF(D4=0,"",(D5/D4)*1000)</f>
        <v>38622.86479323702</v>
      </c>
      <c r="E6" s="17">
        <f t="shared" si="0"/>
        <v>35473.8550317974</v>
      </c>
      <c r="F6" s="17">
        <f t="shared" si="0"/>
        <v>31693.438062188492</v>
      </c>
      <c r="G6" s="17">
        <f t="shared" si="0"/>
        <v>33305.44682642072</v>
      </c>
      <c r="H6" s="17">
        <f t="shared" si="0"/>
        <v>36433.39129425777</v>
      </c>
      <c r="I6" s="17">
        <f t="shared" si="0"/>
        <v>35361.801834838916</v>
      </c>
      <c r="J6" s="17">
        <f t="shared" si="0"/>
        <v>35169.60544698107</v>
      </c>
      <c r="K6" s="17">
        <f t="shared" si="0"/>
        <v>36039.495152651914</v>
      </c>
      <c r="L6" s="17">
        <f t="shared" si="0"/>
        <v>39588.7661486613</v>
      </c>
      <c r="M6" s="17">
        <f t="shared" si="0"/>
        <v>42227.353128508</v>
      </c>
      <c r="N6" s="17">
        <f t="shared" si="0"/>
        <v>43084.67952567163</v>
      </c>
      <c r="O6" s="17">
        <f t="shared" si="0"/>
        <v>43268.81711123805</v>
      </c>
      <c r="P6" s="17">
        <f t="shared" si="0"/>
        <v>43898.44732569573</v>
      </c>
      <c r="Q6" s="17">
        <f t="shared" si="0"/>
        <v>41295.094280739206</v>
      </c>
      <c r="R6" s="17">
        <f t="shared" si="0"/>
        <v>38014.7342433369</v>
      </c>
      <c r="S6" s="8"/>
    </row>
    <row r="7" spans="1:19" ht="12.75">
      <c r="A7" s="35"/>
      <c r="B7" s="36" t="s">
        <v>6</v>
      </c>
      <c r="C7" s="37" t="s">
        <v>7</v>
      </c>
      <c r="D7" s="16">
        <f>'P一般'!D8+'B一般'!D7</f>
        <v>105940</v>
      </c>
      <c r="E7" s="16">
        <f>'P一般'!E8+'B一般'!E7</f>
        <v>228943</v>
      </c>
      <c r="F7" s="16">
        <f>'P一般'!F8+'B一般'!F7</f>
        <v>70226</v>
      </c>
      <c r="G7" s="16">
        <f>'P一般'!G8+'B一般'!G7</f>
        <v>124220</v>
      </c>
      <c r="H7" s="16">
        <f>'P一般'!H8+'B一般'!H7</f>
        <v>86749</v>
      </c>
      <c r="I7" s="16">
        <f>'P一般'!I8+'B一般'!I7</f>
        <v>129707</v>
      </c>
      <c r="J7" s="16">
        <f>SUM(D7:I7)</f>
        <v>745785</v>
      </c>
      <c r="K7" s="16">
        <f>'P一般'!K8+'B一般'!K7</f>
        <v>94315</v>
      </c>
      <c r="L7" s="16">
        <f>'P一般'!L8+'B一般'!L7</f>
        <v>84278</v>
      </c>
      <c r="M7" s="16">
        <f>'P一般'!M8+'B一般'!M7</f>
        <v>110394</v>
      </c>
      <c r="N7" s="16">
        <f>'P一般'!N8+'B一般'!N7</f>
        <v>140814</v>
      </c>
      <c r="O7" s="16">
        <f>'P一般'!O8+'B一般'!O7</f>
        <v>65242</v>
      </c>
      <c r="P7" s="16">
        <f>'P一般'!P8+'B一般'!P7</f>
        <v>144454</v>
      </c>
      <c r="Q7" s="16">
        <f>SUM(K7:P7)</f>
        <v>639497</v>
      </c>
      <c r="R7" s="16">
        <f>J7+Q7</f>
        <v>1385282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16">
        <f>'P一般'!D9+'B一般'!D8</f>
        <v>4123390</v>
      </c>
      <c r="E8" s="16">
        <f>'P一般'!E9+'B一般'!E8</f>
        <v>7894174</v>
      </c>
      <c r="F8" s="16">
        <f>'P一般'!F9+'B一般'!F8</f>
        <v>2196956</v>
      </c>
      <c r="G8" s="16">
        <f>'P一般'!G9+'B一般'!G8</f>
        <v>4242651</v>
      </c>
      <c r="H8" s="16">
        <f>'P一般'!H9+'B一般'!H8</f>
        <v>3149823</v>
      </c>
      <c r="I8" s="16">
        <f>'P一般'!I9+'B一般'!I8</f>
        <v>4557567</v>
      </c>
      <c r="J8" s="16">
        <f>SUM(D8:I8)</f>
        <v>26164561</v>
      </c>
      <c r="K8" s="16">
        <f>'P一般'!K9+'B一般'!K8</f>
        <v>3407119</v>
      </c>
      <c r="L8" s="16">
        <f>'P一般'!L9+'B一般'!L8</f>
        <v>3399520</v>
      </c>
      <c r="M8" s="16">
        <f>'P一般'!M9+'B一般'!M8</f>
        <v>4641522</v>
      </c>
      <c r="N8" s="16">
        <f>'P一般'!N9+'B一般'!N8</f>
        <v>5989317</v>
      </c>
      <c r="O8" s="16">
        <f>'P一般'!O9+'B一般'!O8</f>
        <v>3010953</v>
      </c>
      <c r="P8" s="16">
        <f>'P一般'!P9+'B一般'!P8</f>
        <v>6546302</v>
      </c>
      <c r="Q8" s="16">
        <f>SUM(K8:P8)</f>
        <v>26994733</v>
      </c>
      <c r="R8" s="16">
        <f>J8+Q8</f>
        <v>53159294</v>
      </c>
      <c r="S8" s="8"/>
    </row>
    <row r="9" spans="1:19" ht="13.5" thickBot="1">
      <c r="A9" s="39"/>
      <c r="B9" s="40" t="s">
        <v>11</v>
      </c>
      <c r="C9" s="41" t="s">
        <v>12</v>
      </c>
      <c r="D9" s="17">
        <f aca="true" t="shared" si="1" ref="D9:R9">IF(D7=0,"",(D8/D7)*1000)</f>
        <v>38921.936945440815</v>
      </c>
      <c r="E9" s="17">
        <f t="shared" si="1"/>
        <v>34480.95814241973</v>
      </c>
      <c r="F9" s="17">
        <f t="shared" si="1"/>
        <v>31284.082818329396</v>
      </c>
      <c r="G9" s="17">
        <f t="shared" si="1"/>
        <v>34154.33102559974</v>
      </c>
      <c r="H9" s="17">
        <f t="shared" si="1"/>
        <v>36309.6174019297</v>
      </c>
      <c r="I9" s="17">
        <f t="shared" si="1"/>
        <v>35137.40199064044</v>
      </c>
      <c r="J9" s="17">
        <f t="shared" si="1"/>
        <v>35083.249193802505</v>
      </c>
      <c r="K9" s="17">
        <f t="shared" si="1"/>
        <v>36124.889996289035</v>
      </c>
      <c r="L9" s="17">
        <f t="shared" si="1"/>
        <v>40336.97999477918</v>
      </c>
      <c r="M9" s="17">
        <f t="shared" si="1"/>
        <v>42045.056796565026</v>
      </c>
      <c r="N9" s="17">
        <f t="shared" si="1"/>
        <v>42533.53359751161</v>
      </c>
      <c r="O9" s="17">
        <f t="shared" si="1"/>
        <v>46150.53186597591</v>
      </c>
      <c r="P9" s="17">
        <f t="shared" si="1"/>
        <v>45317.554377171975</v>
      </c>
      <c r="Q9" s="17">
        <f t="shared" si="1"/>
        <v>42212.44665729472</v>
      </c>
      <c r="R9" s="17">
        <f t="shared" si="1"/>
        <v>38374.34832763293</v>
      </c>
      <c r="S9" s="8"/>
    </row>
    <row r="10" spans="1:19" ht="12.75">
      <c r="A10" s="35"/>
      <c r="B10" s="36" t="s">
        <v>6</v>
      </c>
      <c r="C10" s="37" t="s">
        <v>7</v>
      </c>
      <c r="D10" s="16">
        <f>'P一般'!D11+'B一般'!D10</f>
        <v>43015</v>
      </c>
      <c r="E10" s="16">
        <f>'P一般'!E11+'B一般'!E10</f>
        <v>0</v>
      </c>
      <c r="F10" s="16">
        <f>'P一般'!F11+'B一般'!F10</f>
        <v>0</v>
      </c>
      <c r="G10" s="16">
        <f>'P一般'!G11+'B一般'!G10</f>
        <v>74523</v>
      </c>
      <c r="H10" s="16">
        <f>'P一般'!H11+'B一般'!H10</f>
        <v>0</v>
      </c>
      <c r="I10" s="16">
        <f>'P一般'!I11+'B一般'!I10</f>
        <v>22360</v>
      </c>
      <c r="J10" s="16">
        <f>SUM(D10:I10)</f>
        <v>139898</v>
      </c>
      <c r="K10" s="16">
        <f>'P一般'!K11+'B一般'!K10</f>
        <v>0</v>
      </c>
      <c r="L10" s="16">
        <f>'P一般'!L11+'B一般'!L10</f>
        <v>65006</v>
      </c>
      <c r="M10" s="16">
        <f>'P一般'!M11+'B一般'!M10</f>
        <v>0</v>
      </c>
      <c r="N10" s="16">
        <f>'P一般'!N11+'B一般'!N10</f>
        <v>0</v>
      </c>
      <c r="O10" s="16">
        <f>'P一般'!O11+'B一般'!O10</f>
        <v>44886</v>
      </c>
      <c r="P10" s="16">
        <f>'P一般'!P11+'B一般'!P10</f>
        <v>66754</v>
      </c>
      <c r="Q10" s="16">
        <f>SUM(K10:P10)</f>
        <v>176646</v>
      </c>
      <c r="R10" s="16">
        <f>J10+Q10</f>
        <v>316544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16">
        <f>'P一般'!D12+'B一般'!D11</f>
        <v>1715588</v>
      </c>
      <c r="E11" s="16">
        <f>'P一般'!E12+'B一般'!E11</f>
        <v>0</v>
      </c>
      <c r="F11" s="16">
        <f>'P一般'!F12+'B一般'!F11</f>
        <v>0</v>
      </c>
      <c r="G11" s="16">
        <f>'P一般'!G12+'B一般'!G11</f>
        <v>2296349</v>
      </c>
      <c r="H11" s="16">
        <f>'P一般'!H12+'B一般'!H11</f>
        <v>0</v>
      </c>
      <c r="I11" s="16">
        <f>'P一般'!I12+'B一般'!I11</f>
        <v>736677</v>
      </c>
      <c r="J11" s="16">
        <f>SUM(D11:I11)</f>
        <v>4748614</v>
      </c>
      <c r="K11" s="16">
        <f>'P一般'!K12+'B一般'!K11</f>
        <v>0</v>
      </c>
      <c r="L11" s="16">
        <f>'P一般'!L12+'B一般'!L11</f>
        <v>2613321</v>
      </c>
      <c r="M11" s="16">
        <f>'P一般'!M12+'B一般'!M11</f>
        <v>0</v>
      </c>
      <c r="N11" s="16">
        <f>'P一般'!N12+'B一般'!N11</f>
        <v>0</v>
      </c>
      <c r="O11" s="16">
        <f>'P一般'!O12+'B一般'!O11</f>
        <v>1955087</v>
      </c>
      <c r="P11" s="16">
        <f>'P一般'!P12+'B一般'!P11</f>
        <v>2992114</v>
      </c>
      <c r="Q11" s="16">
        <f>SUM(K11:P11)</f>
        <v>7560522</v>
      </c>
      <c r="R11" s="16">
        <f>J11+Q11</f>
        <v>12309136</v>
      </c>
      <c r="S11" s="8"/>
    </row>
    <row r="12" spans="1:19" ht="13.5" thickBot="1">
      <c r="A12" s="39">
        <f>IF(A10=0,"",(A11/A10)*1000)</f>
      </c>
      <c r="B12" s="40" t="s">
        <v>11</v>
      </c>
      <c r="C12" s="41" t="s">
        <v>12</v>
      </c>
      <c r="D12" s="17">
        <f aca="true" t="shared" si="2" ref="D12:R12">IF(D10=0,"",(D11/D10)*1000)</f>
        <v>39883.482506102526</v>
      </c>
      <c r="E12" s="17">
        <f t="shared" si="2"/>
      </c>
      <c r="F12" s="17">
        <f t="shared" si="2"/>
      </c>
      <c r="G12" s="17">
        <f t="shared" si="2"/>
        <v>30813.96347436362</v>
      </c>
      <c r="H12" s="17">
        <f t="shared" si="2"/>
      </c>
      <c r="I12" s="17">
        <f t="shared" si="2"/>
        <v>32946.198568872984</v>
      </c>
      <c r="J12" s="17">
        <f t="shared" si="2"/>
        <v>33943.40162118115</v>
      </c>
      <c r="K12" s="17">
        <f t="shared" si="2"/>
      </c>
      <c r="L12" s="17">
        <f t="shared" si="2"/>
        <v>40201.22757899271</v>
      </c>
      <c r="M12" s="17">
        <f t="shared" si="2"/>
      </c>
      <c r="N12" s="17">
        <f t="shared" si="2"/>
      </c>
      <c r="O12" s="17">
        <f t="shared" si="2"/>
        <v>43556.72147217395</v>
      </c>
      <c r="P12" s="17">
        <f t="shared" si="2"/>
        <v>44822.991880636364</v>
      </c>
      <c r="Q12" s="17">
        <f t="shared" si="2"/>
        <v>42800.41438809823</v>
      </c>
      <c r="R12" s="17">
        <f t="shared" si="2"/>
        <v>38886.01900525677</v>
      </c>
      <c r="S12" s="8"/>
    </row>
    <row r="13" spans="1:19" ht="12.75">
      <c r="A13" s="35"/>
      <c r="B13" s="36" t="s">
        <v>6</v>
      </c>
      <c r="C13" s="37" t="s">
        <v>7</v>
      </c>
      <c r="D13" s="16">
        <f>'P一般'!D14+'B一般'!D13</f>
        <v>0</v>
      </c>
      <c r="E13" s="16">
        <f>'P一般'!E14+'B一般'!E13</f>
        <v>0</v>
      </c>
      <c r="F13" s="16">
        <f>'P一般'!F14+'B一般'!F13</f>
        <v>0</v>
      </c>
      <c r="G13" s="16">
        <f>'P一般'!G14+'B一般'!G13</f>
        <v>0</v>
      </c>
      <c r="H13" s="16">
        <f>'P一般'!H14+'B一般'!H13</f>
        <v>13987</v>
      </c>
      <c r="I13" s="16">
        <f>'P一般'!I14+'B一般'!I13</f>
        <v>0</v>
      </c>
      <c r="J13" s="16">
        <f>SUM(D13:I13)</f>
        <v>13987</v>
      </c>
      <c r="K13" s="16">
        <f>'P一般'!K14+'B一般'!K13</f>
        <v>0</v>
      </c>
      <c r="L13" s="16">
        <f>'P一般'!L14+'B一般'!L13</f>
        <v>0</v>
      </c>
      <c r="M13" s="16">
        <f>'P一般'!M14+'B一般'!M13</f>
        <v>0</v>
      </c>
      <c r="N13" s="16">
        <f>'P一般'!N14+'B一般'!N13</f>
        <v>0</v>
      </c>
      <c r="O13" s="16">
        <f>'P一般'!O14+'B一般'!O13</f>
        <v>0</v>
      </c>
      <c r="P13" s="16">
        <f>'P一般'!P14+'B一般'!P13</f>
        <v>0</v>
      </c>
      <c r="Q13" s="16">
        <f>SUM(K13:P13)</f>
        <v>0</v>
      </c>
      <c r="R13" s="16">
        <f>J13+Q13</f>
        <v>13987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16">
        <f>'P一般'!D15+'B一般'!D14</f>
        <v>0</v>
      </c>
      <c r="E14" s="16">
        <f>'P一般'!E15+'B一般'!E14</f>
        <v>0</v>
      </c>
      <c r="F14" s="16">
        <f>'P一般'!F15+'B一般'!F14</f>
        <v>0</v>
      </c>
      <c r="G14" s="16">
        <f>'P一般'!G15+'B一般'!G14</f>
        <v>0</v>
      </c>
      <c r="H14" s="16">
        <f>'P一般'!H15+'B一般'!H14</f>
        <v>497137</v>
      </c>
      <c r="I14" s="16">
        <f>'P一般'!I15+'B一般'!I14</f>
        <v>0</v>
      </c>
      <c r="J14" s="16">
        <f>SUM(D14:I14)</f>
        <v>497137</v>
      </c>
      <c r="K14" s="16">
        <f>'P一般'!K15+'B一般'!K14</f>
        <v>0</v>
      </c>
      <c r="L14" s="16">
        <f>'P一般'!L15+'B一般'!L14</f>
        <v>0</v>
      </c>
      <c r="M14" s="16">
        <f>'P一般'!M15+'B一般'!M14</f>
        <v>0</v>
      </c>
      <c r="N14" s="16">
        <f>'P一般'!N15+'B一般'!N14</f>
        <v>0</v>
      </c>
      <c r="O14" s="16">
        <f>'P一般'!O15+'B一般'!O14</f>
        <v>0</v>
      </c>
      <c r="P14" s="16">
        <f>'P一般'!P15+'B一般'!P14</f>
        <v>0</v>
      </c>
      <c r="Q14" s="16">
        <f>SUM(K14:P14)</f>
        <v>0</v>
      </c>
      <c r="R14" s="16">
        <f>J14+Q14</f>
        <v>497137</v>
      </c>
      <c r="S14" s="8"/>
    </row>
    <row r="15" spans="1:19" ht="13.5" thickBot="1">
      <c r="A15" s="39">
        <f>IF(A13=0,"",(A14/A13)*1000)</f>
      </c>
      <c r="B15" s="40" t="s">
        <v>11</v>
      </c>
      <c r="C15" s="41" t="s">
        <v>12</v>
      </c>
      <c r="D15" s="17">
        <f aca="true" t="shared" si="3" ref="D15:R15">IF(D13=0,"",(D14/D13)*1000)</f>
      </c>
      <c r="E15" s="17">
        <f t="shared" si="3"/>
      </c>
      <c r="F15" s="17">
        <f t="shared" si="3"/>
      </c>
      <c r="G15" s="17">
        <f t="shared" si="3"/>
      </c>
      <c r="H15" s="17">
        <f t="shared" si="3"/>
        <v>35542.7897333238</v>
      </c>
      <c r="I15" s="17">
        <f t="shared" si="3"/>
      </c>
      <c r="J15" s="17">
        <f t="shared" si="3"/>
        <v>35542.7897333238</v>
      </c>
      <c r="K15" s="17">
        <f t="shared" si="3"/>
      </c>
      <c r="L15" s="17">
        <f t="shared" si="3"/>
      </c>
      <c r="M15" s="17">
        <f t="shared" si="3"/>
      </c>
      <c r="N15" s="17">
        <f t="shared" si="3"/>
      </c>
      <c r="O15" s="17">
        <f t="shared" si="3"/>
      </c>
      <c r="P15" s="17">
        <f t="shared" si="3"/>
      </c>
      <c r="Q15" s="17">
        <f t="shared" si="3"/>
      </c>
      <c r="R15" s="17">
        <f t="shared" si="3"/>
        <v>35542.7897333238</v>
      </c>
      <c r="S15" s="8"/>
    </row>
    <row r="16" spans="1:19" ht="12.75">
      <c r="A16" s="35"/>
      <c r="B16" s="36" t="s">
        <v>6</v>
      </c>
      <c r="C16" s="37" t="s">
        <v>7</v>
      </c>
      <c r="D16" s="16">
        <f>'P一般'!D17+'B一般'!D16</f>
        <v>68958</v>
      </c>
      <c r="E16" s="16">
        <f>'P一般'!E17+'B一般'!E16</f>
        <v>60135</v>
      </c>
      <c r="F16" s="16">
        <f>'P一般'!F17+'B一般'!F16</f>
        <v>67337</v>
      </c>
      <c r="G16" s="16">
        <f>'P一般'!G17+'B一般'!G16</f>
        <v>59604</v>
      </c>
      <c r="H16" s="16">
        <f>'P一般'!H17+'B一般'!H16</f>
        <v>35922</v>
      </c>
      <c r="I16" s="16">
        <f>'P一般'!I17+'B一般'!I16</f>
        <v>43149</v>
      </c>
      <c r="J16" s="16">
        <f>SUM(D16:I16)</f>
        <v>335105</v>
      </c>
      <c r="K16" s="16">
        <f>'P一般'!K17+'B一般'!K16</f>
        <v>43956</v>
      </c>
      <c r="L16" s="16">
        <f>'P一般'!L17+'B一般'!L16</f>
        <v>0</v>
      </c>
      <c r="M16" s="16">
        <f>'P一般'!M17+'B一般'!M16</f>
        <v>60915</v>
      </c>
      <c r="N16" s="16">
        <f>'P一般'!N17+'B一般'!N16</f>
        <v>0</v>
      </c>
      <c r="O16" s="16">
        <f>'P一般'!O17+'B一般'!O16</f>
        <v>0</v>
      </c>
      <c r="P16" s="16">
        <f>'P一般'!P17+'B一般'!P16</f>
        <v>77344</v>
      </c>
      <c r="Q16" s="16">
        <f>SUM(K16:P16)</f>
        <v>182215</v>
      </c>
      <c r="R16" s="16">
        <f>J16+Q16</f>
        <v>517320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16">
        <f>'P一般'!D18+'B一般'!D17</f>
        <v>2620667</v>
      </c>
      <c r="E17" s="16">
        <f>'P一般'!E18+'B一般'!E17</f>
        <v>2151482</v>
      </c>
      <c r="F17" s="16">
        <f>'P一般'!F18+'B一般'!F17</f>
        <v>2215369</v>
      </c>
      <c r="G17" s="16">
        <f>'P一般'!G18+'B一般'!G17</f>
        <v>1942810</v>
      </c>
      <c r="H17" s="16">
        <f>'P一般'!H18+'B一般'!H17</f>
        <v>1326541</v>
      </c>
      <c r="I17" s="16">
        <f>'P一般'!I18+'B一般'!I17</f>
        <v>1559806</v>
      </c>
      <c r="J17" s="16">
        <f>SUM(D17:I17)</f>
        <v>11816675</v>
      </c>
      <c r="K17" s="16">
        <f>'P一般'!K18+'B一般'!K17</f>
        <v>1534839</v>
      </c>
      <c r="L17" s="16">
        <f>'P一般'!L18+'B一般'!L17</f>
        <v>0</v>
      </c>
      <c r="M17" s="16">
        <f>'P一般'!M18+'B一般'!M17</f>
        <v>2552555</v>
      </c>
      <c r="N17" s="16">
        <f>'P一般'!N18+'B一般'!N17</f>
        <v>0</v>
      </c>
      <c r="O17" s="16">
        <f>'P一般'!O18+'B一般'!O17</f>
        <v>0</v>
      </c>
      <c r="P17" s="16">
        <f>'P一般'!P18+'B一般'!P17</f>
        <v>3398357</v>
      </c>
      <c r="Q17" s="16">
        <f>SUM(K17:P17)</f>
        <v>7485751</v>
      </c>
      <c r="R17" s="16">
        <f>J17+Q17</f>
        <v>19302426</v>
      </c>
      <c r="S17" s="8"/>
    </row>
    <row r="18" spans="1:19" ht="13.5" thickBot="1">
      <c r="A18" s="39">
        <f>IF(A16=0,"",(A17/A16)*1000)</f>
      </c>
      <c r="B18" s="40" t="s">
        <v>11</v>
      </c>
      <c r="C18" s="41" t="s">
        <v>12</v>
      </c>
      <c r="D18" s="17">
        <f aca="true" t="shared" si="4" ref="D18:R18">IF(D16=0,"",(D17/D16)*1000)</f>
        <v>38003.81391571681</v>
      </c>
      <c r="E18" s="17">
        <f t="shared" si="4"/>
        <v>35777.53388209861</v>
      </c>
      <c r="F18" s="17">
        <f t="shared" si="4"/>
        <v>32899.728232621</v>
      </c>
      <c r="G18" s="17">
        <f t="shared" si="4"/>
        <v>32595.295617743774</v>
      </c>
      <c r="H18" s="17">
        <f t="shared" si="4"/>
        <v>36928.37258504537</v>
      </c>
      <c r="I18" s="17">
        <f t="shared" si="4"/>
        <v>36149.29662332847</v>
      </c>
      <c r="J18" s="17">
        <f t="shared" si="4"/>
        <v>35262.60425836678</v>
      </c>
      <c r="K18" s="17">
        <f t="shared" si="4"/>
        <v>34917.62216762217</v>
      </c>
      <c r="L18" s="17">
        <f t="shared" si="4"/>
      </c>
      <c r="M18" s="17">
        <f t="shared" si="4"/>
        <v>41903.554132808014</v>
      </c>
      <c r="N18" s="17">
        <f t="shared" si="4"/>
      </c>
      <c r="O18" s="17">
        <f t="shared" si="4"/>
      </c>
      <c r="P18" s="17">
        <f t="shared" si="4"/>
        <v>43938.21110881258</v>
      </c>
      <c r="Q18" s="17">
        <f t="shared" si="4"/>
        <v>41081.96910243394</v>
      </c>
      <c r="R18" s="17">
        <f t="shared" si="4"/>
        <v>37312.35212247739</v>
      </c>
      <c r="S18" s="8"/>
    </row>
    <row r="19" spans="1:19" ht="12.75">
      <c r="A19" s="35"/>
      <c r="B19" s="36" t="s">
        <v>6</v>
      </c>
      <c r="C19" s="37" t="s">
        <v>7</v>
      </c>
      <c r="D19" s="16">
        <f>'P一般'!D20+'B一般'!D19</f>
        <v>337315</v>
      </c>
      <c r="E19" s="16">
        <f>'P一般'!E20+'B一般'!E19</f>
        <v>307179</v>
      </c>
      <c r="F19" s="16">
        <f>'P一般'!F20+'B一般'!F19</f>
        <v>338459</v>
      </c>
      <c r="G19" s="16">
        <f>'P一般'!G20+'B一般'!G19</f>
        <v>258972</v>
      </c>
      <c r="H19" s="16">
        <f>'P一般'!H20+'B一般'!H19</f>
        <v>223889</v>
      </c>
      <c r="I19" s="16">
        <f>'P一般'!I20+'B一般'!I19</f>
        <v>296225</v>
      </c>
      <c r="J19" s="16">
        <f>SUM(D19:I19)</f>
        <v>1762039</v>
      </c>
      <c r="K19" s="16">
        <f>'P一般'!K20+'B一般'!K19</f>
        <v>401439</v>
      </c>
      <c r="L19" s="16">
        <f>'P一般'!L20+'B一般'!L19</f>
        <v>368680</v>
      </c>
      <c r="M19" s="16">
        <f>'P一般'!M20+'B一般'!M19</f>
        <v>370701</v>
      </c>
      <c r="N19" s="16">
        <f>'P一般'!N20+'B一般'!N19</f>
        <v>355930</v>
      </c>
      <c r="O19" s="16">
        <f>'P一般'!O20+'B一般'!O19</f>
        <v>312566</v>
      </c>
      <c r="P19" s="16">
        <f>'P一般'!P20+'B一般'!P19</f>
        <v>430259</v>
      </c>
      <c r="Q19" s="16">
        <f>SUM(K19:P19)</f>
        <v>2239575</v>
      </c>
      <c r="R19" s="16">
        <f>J19+Q19</f>
        <v>4001614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16">
        <f>'P一般'!D21+'B一般'!D20</f>
        <v>12017164</v>
      </c>
      <c r="E20" s="16">
        <f>'P一般'!E21+'B一般'!E20</f>
        <v>10985955</v>
      </c>
      <c r="F20" s="16">
        <f>'P一般'!F21+'B一般'!F20</f>
        <v>10533179</v>
      </c>
      <c r="G20" s="16">
        <f>'P一般'!G21+'B一般'!G20</f>
        <v>8673550</v>
      </c>
      <c r="H20" s="16">
        <f>'P一般'!H21+'B一般'!H20</f>
        <v>8113941</v>
      </c>
      <c r="I20" s="16">
        <f>'P一般'!I21+'B一般'!I20</f>
        <v>9868106</v>
      </c>
      <c r="J20" s="16">
        <f>SUM(D20:I20)</f>
        <v>60191895</v>
      </c>
      <c r="K20" s="16">
        <f>'P一般'!K21+'B一般'!K20</f>
        <v>14413606</v>
      </c>
      <c r="L20" s="16">
        <f>'P一般'!L21+'B一般'!L20</f>
        <v>13754931</v>
      </c>
      <c r="M20" s="16">
        <f>'P一般'!M21+'B一般'!M20</f>
        <v>14807487</v>
      </c>
      <c r="N20" s="16">
        <f>'P一般'!N21+'B一般'!N20</f>
        <v>15148978</v>
      </c>
      <c r="O20" s="16">
        <f>'P一般'!O21+'B一般'!O20</f>
        <v>13415979</v>
      </c>
      <c r="P20" s="16">
        <f>'P一般'!P21+'B一般'!P20</f>
        <v>18007804</v>
      </c>
      <c r="Q20" s="16">
        <f>SUM(K20:P20)</f>
        <v>89548785</v>
      </c>
      <c r="R20" s="16">
        <f>J20+Q20</f>
        <v>149740680</v>
      </c>
      <c r="S20" s="8"/>
    </row>
    <row r="21" spans="1:19" ht="13.5" thickBot="1">
      <c r="A21" s="39">
        <f>IF(A19=0,"",(A20/A19)*1000)</f>
      </c>
      <c r="B21" s="40" t="s">
        <v>11</v>
      </c>
      <c r="C21" s="41" t="s">
        <v>12</v>
      </c>
      <c r="D21" s="17">
        <f aca="true" t="shared" si="5" ref="D21:R21">IF(D19=0,"",(D20/D19)*1000)</f>
        <v>35625.94014496835</v>
      </c>
      <c r="E21" s="17">
        <f t="shared" si="5"/>
        <v>35764.017071479495</v>
      </c>
      <c r="F21" s="17">
        <f t="shared" si="5"/>
        <v>31120.989543785214</v>
      </c>
      <c r="G21" s="17">
        <f t="shared" si="5"/>
        <v>33492.23082032034</v>
      </c>
      <c r="H21" s="17">
        <f t="shared" si="5"/>
        <v>36240.90955786126</v>
      </c>
      <c r="I21" s="17">
        <f t="shared" si="5"/>
        <v>33312.87366022449</v>
      </c>
      <c r="J21" s="17">
        <f t="shared" si="5"/>
        <v>34160.36478193729</v>
      </c>
      <c r="K21" s="17">
        <f t="shared" si="5"/>
        <v>35904.84731179581</v>
      </c>
      <c r="L21" s="17">
        <f t="shared" si="5"/>
        <v>37308.59010524032</v>
      </c>
      <c r="M21" s="17">
        <f t="shared" si="5"/>
        <v>39944.556394506624</v>
      </c>
      <c r="N21" s="17">
        <f t="shared" si="5"/>
        <v>42561.67785800579</v>
      </c>
      <c r="O21" s="17">
        <f t="shared" si="5"/>
        <v>42922.06765931035</v>
      </c>
      <c r="P21" s="17">
        <f t="shared" si="5"/>
        <v>41853.40457724301</v>
      </c>
      <c r="Q21" s="17">
        <f t="shared" si="5"/>
        <v>39984.72254780483</v>
      </c>
      <c r="R21" s="17">
        <f t="shared" si="5"/>
        <v>37420.07100135095</v>
      </c>
      <c r="S21" s="8"/>
    </row>
    <row r="22" spans="1:19" ht="12.75">
      <c r="A22" s="35"/>
      <c r="B22" s="36" t="s">
        <v>6</v>
      </c>
      <c r="C22" s="37" t="s">
        <v>7</v>
      </c>
      <c r="D22" s="16">
        <f>'P一般'!D23+'B一般'!D22</f>
        <v>30578</v>
      </c>
      <c r="E22" s="16">
        <f>'P一般'!E23+'B一般'!E22</f>
        <v>20024</v>
      </c>
      <c r="F22" s="16">
        <f>'P一般'!F23+'B一般'!F22</f>
        <v>42130</v>
      </c>
      <c r="G22" s="16">
        <f>'P一般'!G23+'B一般'!G22</f>
        <v>82063</v>
      </c>
      <c r="H22" s="16">
        <f>'P一般'!H23+'B一般'!H22</f>
        <v>138853</v>
      </c>
      <c r="I22" s="16">
        <f>'P一般'!I23+'B一般'!I22</f>
        <v>20618</v>
      </c>
      <c r="J22" s="16">
        <f>SUM(D22:I22)</f>
        <v>334266</v>
      </c>
      <c r="K22" s="16">
        <f>'P一般'!K23+'B一般'!K22</f>
        <v>169611</v>
      </c>
      <c r="L22" s="16">
        <f>'P一般'!L23+'B一般'!L22</f>
        <v>20225</v>
      </c>
      <c r="M22" s="16">
        <f>'P一般'!M23+'B一般'!M22</f>
        <v>93401</v>
      </c>
      <c r="N22" s="16">
        <f>'P一般'!N23+'B一般'!N22</f>
        <v>77752</v>
      </c>
      <c r="O22" s="16">
        <f>'P一般'!O23+'B一般'!O22</f>
        <v>63854</v>
      </c>
      <c r="P22" s="16">
        <f>'P一般'!P23+'B一般'!P22</f>
        <v>48924</v>
      </c>
      <c r="Q22" s="16">
        <f>SUM(K22:P22)</f>
        <v>473767</v>
      </c>
      <c r="R22" s="16">
        <f>J22+Q22</f>
        <v>808033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16">
        <f>'P一般'!D24+'B一般'!D23</f>
        <v>1183910</v>
      </c>
      <c r="E23" s="16">
        <f>'P一般'!E24+'B一般'!E23</f>
        <v>636443</v>
      </c>
      <c r="F23" s="16">
        <f>'P一般'!F24+'B一般'!F23</f>
        <v>1276534</v>
      </c>
      <c r="G23" s="16">
        <f>'P一般'!G24+'B一般'!G23</f>
        <v>2664059</v>
      </c>
      <c r="H23" s="16">
        <f>'P一般'!H24+'B一般'!H23</f>
        <v>5060570</v>
      </c>
      <c r="I23" s="16">
        <f>'P一般'!I24+'B一般'!I23</f>
        <v>744721</v>
      </c>
      <c r="J23" s="16">
        <f>SUM(D23:I23)</f>
        <v>11566237</v>
      </c>
      <c r="K23" s="16">
        <f>'P一般'!K24+'B一般'!K23</f>
        <v>6416389</v>
      </c>
      <c r="L23" s="16">
        <f>'P一般'!L24+'B一般'!L23</f>
        <v>781531</v>
      </c>
      <c r="M23" s="16">
        <f>'P一般'!M24+'B一般'!M23</f>
        <v>3826841</v>
      </c>
      <c r="N23" s="16">
        <f>'P一般'!N24+'B一般'!N23</f>
        <v>3305569</v>
      </c>
      <c r="O23" s="16">
        <f>'P一般'!O24+'B一般'!O23</f>
        <v>2833590</v>
      </c>
      <c r="P23" s="16">
        <f>'P一般'!P24+'B一般'!P23</f>
        <v>2130529</v>
      </c>
      <c r="Q23" s="16">
        <f>SUM(K23:P23)</f>
        <v>19294449</v>
      </c>
      <c r="R23" s="16">
        <f>J23+Q23</f>
        <v>30860686</v>
      </c>
      <c r="S23" s="8"/>
    </row>
    <row r="24" spans="1:19" ht="13.5" thickBot="1">
      <c r="A24" s="39">
        <f>IF(A22=0,"",(A23/A22)*1000)</f>
      </c>
      <c r="B24" s="40" t="s">
        <v>11</v>
      </c>
      <c r="C24" s="41" t="s">
        <v>12</v>
      </c>
      <c r="D24" s="17">
        <f aca="true" t="shared" si="6" ref="D24:R24">IF(D22=0,"",(D23/D22)*1000)</f>
        <v>38717.70553993067</v>
      </c>
      <c r="E24" s="17">
        <f t="shared" si="6"/>
        <v>31784.009188973232</v>
      </c>
      <c r="F24" s="17">
        <f t="shared" si="6"/>
        <v>30299.881319724664</v>
      </c>
      <c r="G24" s="17">
        <f t="shared" si="6"/>
        <v>32463.582857073226</v>
      </c>
      <c r="H24" s="17">
        <f t="shared" si="6"/>
        <v>36445.52152276148</v>
      </c>
      <c r="I24" s="17">
        <f t="shared" si="6"/>
        <v>36119.94373848094</v>
      </c>
      <c r="J24" s="17">
        <f t="shared" si="6"/>
        <v>34601.89489807519</v>
      </c>
      <c r="K24" s="17">
        <f t="shared" si="6"/>
        <v>37830.02871276037</v>
      </c>
      <c r="L24" s="17">
        <f t="shared" si="6"/>
        <v>38641.82941903584</v>
      </c>
      <c r="M24" s="17">
        <f t="shared" si="6"/>
        <v>40972.16303893962</v>
      </c>
      <c r="N24" s="17">
        <f t="shared" si="6"/>
        <v>42514.26329869328</v>
      </c>
      <c r="O24" s="17">
        <f t="shared" si="6"/>
        <v>44376.07667491465</v>
      </c>
      <c r="P24" s="17">
        <f t="shared" si="6"/>
        <v>43547.72708691031</v>
      </c>
      <c r="Q24" s="17">
        <f t="shared" si="6"/>
        <v>40725.607735448015</v>
      </c>
      <c r="R24" s="17">
        <f t="shared" si="6"/>
        <v>38192.3584804086</v>
      </c>
      <c r="S24" s="8"/>
    </row>
    <row r="25" spans="1:19" ht="12.75">
      <c r="A25" s="35"/>
      <c r="B25" s="36" t="s">
        <v>6</v>
      </c>
      <c r="C25" s="37" t="s">
        <v>7</v>
      </c>
      <c r="D25" s="16">
        <f>'P一般'!D26+'B一般'!D25</f>
        <v>44099</v>
      </c>
      <c r="E25" s="16">
        <f>'P一般'!E26+'B一般'!E25</f>
        <v>57085</v>
      </c>
      <c r="F25" s="16">
        <f>'P一般'!F26+'B一般'!F25</f>
        <v>40503</v>
      </c>
      <c r="G25" s="16">
        <f>'P一般'!G26+'B一般'!G25</f>
        <v>85082</v>
      </c>
      <c r="H25" s="16">
        <f>'P一般'!H26+'B一般'!H25</f>
        <v>86544</v>
      </c>
      <c r="I25" s="16">
        <f>'P一般'!I26+'B一般'!I25</f>
        <v>42746</v>
      </c>
      <c r="J25" s="16">
        <f>SUM(D25:I25)</f>
        <v>356059</v>
      </c>
      <c r="K25" s="16">
        <f>'P一般'!K26+'B一般'!K25</f>
        <v>89014</v>
      </c>
      <c r="L25" s="16">
        <f>'P一般'!L26+'B一般'!L25</f>
        <v>69241</v>
      </c>
      <c r="M25" s="16">
        <f>'P一般'!M26+'B一般'!M25</f>
        <v>123042</v>
      </c>
      <c r="N25" s="16">
        <f>'P一般'!N26+'B一般'!N25</f>
        <v>100708</v>
      </c>
      <c r="O25" s="16">
        <f>'P一般'!O26+'B一般'!O25</f>
        <v>66798</v>
      </c>
      <c r="P25" s="16">
        <f>'P一般'!P26+'B一般'!P25</f>
        <v>87302</v>
      </c>
      <c r="Q25" s="16">
        <f>SUM(K25:P25)</f>
        <v>536105</v>
      </c>
      <c r="R25" s="16">
        <f>J25+Q25</f>
        <v>892164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16">
        <f>'P一般'!D27+'B一般'!D26</f>
        <v>1537667</v>
      </c>
      <c r="E26" s="16">
        <f>'P一般'!E27+'B一般'!E26</f>
        <v>1806856</v>
      </c>
      <c r="F26" s="16">
        <f>'P一般'!F27+'B一般'!F26</f>
        <v>1295363</v>
      </c>
      <c r="G26" s="16">
        <f>'P一般'!G27+'B一般'!G26</f>
        <v>2862078</v>
      </c>
      <c r="H26" s="16">
        <f>'P一般'!H27+'B一般'!H26</f>
        <v>3137182</v>
      </c>
      <c r="I26" s="16">
        <f>'P一般'!I27+'B一般'!I26</f>
        <v>1471177</v>
      </c>
      <c r="J26" s="16">
        <f>SUM(D26:I26)</f>
        <v>12110323</v>
      </c>
      <c r="K26" s="16">
        <f>'P一般'!K27+'B一般'!K26</f>
        <v>3277478</v>
      </c>
      <c r="L26" s="16">
        <f>'P一般'!L27+'B一般'!L26</f>
        <v>2801165</v>
      </c>
      <c r="M26" s="16">
        <f>'P一般'!M27+'B一般'!M26</f>
        <v>5092006</v>
      </c>
      <c r="N26" s="16">
        <f>'P一般'!N27+'B一般'!N26</f>
        <v>4243455</v>
      </c>
      <c r="O26" s="16">
        <f>'P一般'!O27+'B一般'!O26</f>
        <v>2825830</v>
      </c>
      <c r="P26" s="16">
        <f>'P一般'!P27+'B一般'!P26</f>
        <v>3656614</v>
      </c>
      <c r="Q26" s="16">
        <f>SUM(K26:P26)</f>
        <v>21896548</v>
      </c>
      <c r="R26" s="16">
        <f>J26+Q26</f>
        <v>34006871</v>
      </c>
      <c r="S26" s="8"/>
    </row>
    <row r="27" spans="1:19" ht="13.5" thickBot="1">
      <c r="A27" s="39"/>
      <c r="B27" s="40" t="s">
        <v>11</v>
      </c>
      <c r="C27" s="41" t="s">
        <v>12</v>
      </c>
      <c r="D27" s="17">
        <f aca="true" t="shared" si="7" ref="D27:R27">IF(D25=0,"",(D26/D25)*1000)</f>
        <v>34868.52309576181</v>
      </c>
      <c r="E27" s="17">
        <f t="shared" si="7"/>
        <v>31652.027678024</v>
      </c>
      <c r="F27" s="17">
        <f t="shared" si="7"/>
        <v>31981.902575117892</v>
      </c>
      <c r="G27" s="17">
        <f t="shared" si="7"/>
        <v>33639.0540889965</v>
      </c>
      <c r="H27" s="17">
        <f t="shared" si="7"/>
        <v>36249.5609169902</v>
      </c>
      <c r="I27" s="17">
        <f t="shared" si="7"/>
        <v>34416.71735367052</v>
      </c>
      <c r="J27" s="17">
        <f t="shared" si="7"/>
        <v>34012.12439511429</v>
      </c>
      <c r="K27" s="17">
        <f t="shared" si="7"/>
        <v>36819.80362639585</v>
      </c>
      <c r="L27" s="17">
        <f t="shared" si="7"/>
        <v>40455.29382880085</v>
      </c>
      <c r="M27" s="17">
        <f t="shared" si="7"/>
        <v>41384.29154272525</v>
      </c>
      <c r="N27" s="17">
        <f t="shared" si="7"/>
        <v>42136.22552329508</v>
      </c>
      <c r="O27" s="17">
        <f t="shared" si="7"/>
        <v>42304.110901524</v>
      </c>
      <c r="P27" s="17">
        <f t="shared" si="7"/>
        <v>41884.65327254817</v>
      </c>
      <c r="Q27" s="17">
        <f t="shared" si="7"/>
        <v>40843.767545536786</v>
      </c>
      <c r="R27" s="17">
        <f t="shared" si="7"/>
        <v>38117.28673203581</v>
      </c>
      <c r="S27" s="8"/>
    </row>
    <row r="28" spans="1:19" ht="12.75">
      <c r="A28" s="35"/>
      <c r="B28" s="36" t="s">
        <v>6</v>
      </c>
      <c r="C28" s="37" t="s">
        <v>7</v>
      </c>
      <c r="D28" s="16">
        <f>'P一般'!D29+'B一般'!D28</f>
        <v>6577</v>
      </c>
      <c r="E28" s="16">
        <f>'P一般'!E29+'B一般'!E28</f>
        <v>26446</v>
      </c>
      <c r="F28" s="16">
        <f>'P一般'!F29+'B一般'!F28</f>
        <v>5894</v>
      </c>
      <c r="G28" s="16">
        <f>'P一般'!G29+'B一般'!G28</f>
        <v>10209</v>
      </c>
      <c r="H28" s="16">
        <f>'P一般'!H29+'B一般'!H28</f>
        <v>7917</v>
      </c>
      <c r="I28" s="16">
        <f>'P一般'!I29+'B一般'!I28</f>
        <v>7865</v>
      </c>
      <c r="J28" s="16">
        <f>SUM(D28:I28)</f>
        <v>64908</v>
      </c>
      <c r="K28" s="16">
        <f>'P一般'!K29+'B一般'!K28</f>
        <v>7129</v>
      </c>
      <c r="L28" s="16">
        <f>'P一般'!L29+'B一般'!L28</f>
        <v>5828</v>
      </c>
      <c r="M28" s="16">
        <f>'P一般'!M29+'B一般'!M28</f>
        <v>7253</v>
      </c>
      <c r="N28" s="16">
        <f>'P一般'!N29+'B一般'!N28</f>
        <v>3593</v>
      </c>
      <c r="O28" s="16">
        <f>'P一般'!O29+'B一般'!O28</f>
        <v>5786</v>
      </c>
      <c r="P28" s="16">
        <f>'P一般'!P29+'B一般'!P28</f>
        <v>6670</v>
      </c>
      <c r="Q28" s="16">
        <f>SUM(K28:P28)</f>
        <v>36259</v>
      </c>
      <c r="R28" s="16">
        <f>J28+Q28</f>
        <v>101167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16">
        <f>'P一般'!D30+'B一般'!D29</f>
        <v>288756</v>
      </c>
      <c r="E29" s="16">
        <f>'P一般'!E30+'B一般'!E29</f>
        <v>844911</v>
      </c>
      <c r="F29" s="16">
        <f>'P一般'!F30+'B一般'!F29</f>
        <v>252143</v>
      </c>
      <c r="G29" s="16">
        <f>'P一般'!G30+'B一般'!G29</f>
        <v>436188</v>
      </c>
      <c r="H29" s="16">
        <f>'P一般'!H30+'B一般'!H29</f>
        <v>391263</v>
      </c>
      <c r="I29" s="16">
        <f>'P一般'!I30+'B一般'!I29</f>
        <v>425218</v>
      </c>
      <c r="J29" s="16">
        <f>SUM(D29:I29)</f>
        <v>2638479</v>
      </c>
      <c r="K29" s="16">
        <f>'P一般'!K30+'B一般'!K29</f>
        <v>556899</v>
      </c>
      <c r="L29" s="16">
        <f>'P一般'!L30+'B一般'!L29</f>
        <v>587481</v>
      </c>
      <c r="M29" s="16">
        <f>'P一般'!M30+'B一般'!M29</f>
        <v>589221</v>
      </c>
      <c r="N29" s="16">
        <f>'P一般'!N30+'B一般'!N29</f>
        <v>218554</v>
      </c>
      <c r="O29" s="16">
        <f>'P一般'!O30+'B一般'!O29</f>
        <v>314607</v>
      </c>
      <c r="P29" s="16">
        <f>'P一般'!P30+'B一般'!P29</f>
        <v>399548</v>
      </c>
      <c r="Q29" s="16">
        <f>SUM(K29:P29)</f>
        <v>2666310</v>
      </c>
      <c r="R29" s="16">
        <f>J29+Q29</f>
        <v>5304789</v>
      </c>
      <c r="S29" s="8"/>
    </row>
    <row r="30" spans="1:19" ht="13.5" thickBot="1">
      <c r="A30" s="39">
        <f>IF(A28=0,"",(A29/A28)*1000)</f>
      </c>
      <c r="B30" s="40" t="s">
        <v>11</v>
      </c>
      <c r="C30" s="41" t="s">
        <v>12</v>
      </c>
      <c r="D30" s="17">
        <f aca="true" t="shared" si="8" ref="D30:R30">IF(D28=0,"",(D29/D28)*1000)</f>
        <v>43903.90755663677</v>
      </c>
      <c r="E30" s="17">
        <f t="shared" si="8"/>
        <v>31948.53664070181</v>
      </c>
      <c r="F30" s="17">
        <f t="shared" si="8"/>
        <v>42779.60637936885</v>
      </c>
      <c r="G30" s="17">
        <f t="shared" si="8"/>
        <v>42725.83014986776</v>
      </c>
      <c r="H30" s="17">
        <f t="shared" si="8"/>
        <v>49420.61386888973</v>
      </c>
      <c r="I30" s="17">
        <f t="shared" si="8"/>
        <v>54064.58995549905</v>
      </c>
      <c r="J30" s="17">
        <f t="shared" si="8"/>
        <v>40649.519319652434</v>
      </c>
      <c r="K30" s="17">
        <f t="shared" si="8"/>
        <v>78117.40777107589</v>
      </c>
      <c r="L30" s="17">
        <f t="shared" si="8"/>
        <v>100803.1914893617</v>
      </c>
      <c r="M30" s="17">
        <f t="shared" si="8"/>
        <v>81238.24624293395</v>
      </c>
      <c r="N30" s="17">
        <f t="shared" si="8"/>
        <v>60827.72056777066</v>
      </c>
      <c r="O30" s="17">
        <f t="shared" si="8"/>
        <v>54373.83339094366</v>
      </c>
      <c r="P30" s="17">
        <f t="shared" si="8"/>
        <v>59902.248875562225</v>
      </c>
      <c r="Q30" s="17">
        <f t="shared" si="8"/>
        <v>73535.12231445985</v>
      </c>
      <c r="R30" s="17">
        <f t="shared" si="8"/>
        <v>52435.962319728766</v>
      </c>
      <c r="S30" s="8"/>
    </row>
    <row r="31" spans="1:19" ht="12.75">
      <c r="A31" s="35"/>
      <c r="B31" s="36" t="s">
        <v>6</v>
      </c>
      <c r="C31" s="37" t="s">
        <v>7</v>
      </c>
      <c r="D31" s="16">
        <f>'P一般'!D32+'B一般'!D31</f>
        <v>17984</v>
      </c>
      <c r="E31" s="16">
        <f>'P一般'!E32+'B一般'!E31</f>
        <v>0</v>
      </c>
      <c r="F31" s="16">
        <f>'P一般'!F32+'B一般'!F31</f>
        <v>0</v>
      </c>
      <c r="G31" s="16">
        <f>'P一般'!G32+'B一般'!G31</f>
        <v>0</v>
      </c>
      <c r="H31" s="16">
        <f>'P一般'!H32+'B一般'!H31</f>
        <v>0</v>
      </c>
      <c r="I31" s="16">
        <f>'P一般'!I32+'B一般'!I31</f>
        <v>0</v>
      </c>
      <c r="J31" s="16">
        <f>SUM(D31:I31)</f>
        <v>17984</v>
      </c>
      <c r="K31" s="16">
        <f>'P一般'!K32+'B一般'!K31</f>
        <v>0</v>
      </c>
      <c r="L31" s="16">
        <f>'P一般'!L32+'B一般'!L31</f>
        <v>0</v>
      </c>
      <c r="M31" s="16">
        <f>'P一般'!M32+'B一般'!M31</f>
        <v>0</v>
      </c>
      <c r="N31" s="16">
        <f>'P一般'!N32+'B一般'!N31</f>
        <v>0</v>
      </c>
      <c r="O31" s="16">
        <f>'P一般'!O32+'B一般'!O31</f>
        <v>0</v>
      </c>
      <c r="P31" s="16">
        <f>'P一般'!P32+'B一般'!P31</f>
        <v>0</v>
      </c>
      <c r="Q31" s="16">
        <f>SUM(K31:P31)</f>
        <v>0</v>
      </c>
      <c r="R31" s="16">
        <f>J31+Q31</f>
        <v>17984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16">
        <f>'P一般'!D33+'B一般'!D32</f>
        <v>698747</v>
      </c>
      <c r="E32" s="16">
        <f>'P一般'!E33+'B一般'!E32</f>
        <v>0</v>
      </c>
      <c r="F32" s="16">
        <f>'P一般'!F33+'B一般'!F32</f>
        <v>0</v>
      </c>
      <c r="G32" s="16">
        <f>'P一般'!G33+'B一般'!G32</f>
        <v>0</v>
      </c>
      <c r="H32" s="16">
        <f>'P一般'!H33+'B一般'!H32</f>
        <v>0</v>
      </c>
      <c r="I32" s="16">
        <f>'P一般'!I33+'B一般'!I32</f>
        <v>0</v>
      </c>
      <c r="J32" s="16">
        <f>SUM(D32:I32)</f>
        <v>698747</v>
      </c>
      <c r="K32" s="16">
        <f>'P一般'!K33+'B一般'!K32</f>
        <v>0</v>
      </c>
      <c r="L32" s="16">
        <f>'P一般'!L33+'B一般'!L32</f>
        <v>0</v>
      </c>
      <c r="M32" s="16">
        <f>'P一般'!M33+'B一般'!M32</f>
        <v>0</v>
      </c>
      <c r="N32" s="16">
        <f>'P一般'!N33+'B一般'!N32</f>
        <v>0</v>
      </c>
      <c r="O32" s="16">
        <f>'P一般'!O33+'B一般'!O32</f>
        <v>0</v>
      </c>
      <c r="P32" s="16">
        <f>'P一般'!P33+'B一般'!P32</f>
        <v>0</v>
      </c>
      <c r="Q32" s="16">
        <f>SUM(K32:P32)</f>
        <v>0</v>
      </c>
      <c r="R32" s="16">
        <f>J32+Q32</f>
        <v>698747</v>
      </c>
      <c r="S32" s="8"/>
    </row>
    <row r="33" spans="1:19" ht="13.5" thickBot="1">
      <c r="A33" s="39"/>
      <c r="B33" s="40" t="s">
        <v>11</v>
      </c>
      <c r="C33" s="41" t="s">
        <v>12</v>
      </c>
      <c r="D33" s="17">
        <f aca="true" t="shared" si="9" ref="D33:R33">IF(D31=0,"",(D32/D31)*1000)</f>
        <v>38853.81450177936</v>
      </c>
      <c r="E33" s="17">
        <f t="shared" si="9"/>
      </c>
      <c r="F33" s="17">
        <f t="shared" si="9"/>
      </c>
      <c r="G33" s="17">
        <f t="shared" si="9"/>
      </c>
      <c r="H33" s="17">
        <f t="shared" si="9"/>
      </c>
      <c r="I33" s="17">
        <f t="shared" si="9"/>
      </c>
      <c r="J33" s="17">
        <f t="shared" si="9"/>
        <v>38853.81450177936</v>
      </c>
      <c r="K33" s="17">
        <f t="shared" si="9"/>
      </c>
      <c r="L33" s="17">
        <f t="shared" si="9"/>
      </c>
      <c r="M33" s="17">
        <f t="shared" si="9"/>
      </c>
      <c r="N33" s="17">
        <f t="shared" si="9"/>
      </c>
      <c r="O33" s="17">
        <f t="shared" si="9"/>
      </c>
      <c r="P33" s="17">
        <f t="shared" si="9"/>
      </c>
      <c r="Q33" s="17">
        <f t="shared" si="9"/>
      </c>
      <c r="R33" s="17">
        <f t="shared" si="9"/>
        <v>38853.81450177936</v>
      </c>
      <c r="S33" s="8"/>
    </row>
    <row r="34" spans="1:19" ht="12.75">
      <c r="A34" s="35"/>
      <c r="B34" s="36" t="s">
        <v>6</v>
      </c>
      <c r="C34" s="37" t="s">
        <v>7</v>
      </c>
      <c r="D34" s="16">
        <f>'P一般'!D35+'B一般'!D34</f>
        <v>24752</v>
      </c>
      <c r="E34" s="16">
        <f>'P一般'!E35+'B一般'!E34</f>
        <v>25987</v>
      </c>
      <c r="F34" s="16">
        <f>'P一般'!F35+'B一般'!F34</f>
        <v>24570</v>
      </c>
      <c r="G34" s="16">
        <f>'P一般'!G35+'B一般'!G34</f>
        <v>63918</v>
      </c>
      <c r="H34" s="16">
        <f>'P一般'!H35+'B一般'!H34</f>
        <v>24584</v>
      </c>
      <c r="I34" s="16">
        <f>'P一般'!I35+'B一般'!I34</f>
        <v>24558</v>
      </c>
      <c r="J34" s="16">
        <f>SUM(D34:I34)</f>
        <v>188369</v>
      </c>
      <c r="K34" s="16">
        <f>'P一般'!K35+'B一般'!K34</f>
        <v>21944</v>
      </c>
      <c r="L34" s="16">
        <f>'P一般'!L35+'B一般'!L34</f>
        <v>24528</v>
      </c>
      <c r="M34" s="16">
        <f>'P一般'!M35+'B一般'!M34</f>
        <v>24517</v>
      </c>
      <c r="N34" s="16">
        <f>'P一般'!N35+'B一般'!N34</f>
        <v>42167</v>
      </c>
      <c r="O34" s="16">
        <f>'P一般'!O35+'B一般'!O34</f>
        <v>24440</v>
      </c>
      <c r="P34" s="16">
        <f>'P一般'!P35+'B一般'!P34</f>
        <v>48895</v>
      </c>
      <c r="Q34" s="16">
        <f>SUM(K34:P34)</f>
        <v>186491</v>
      </c>
      <c r="R34" s="16">
        <f>J34+Q34</f>
        <v>374860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16">
        <f>'P一般'!D36+'B一般'!D35</f>
        <v>865181</v>
      </c>
      <c r="E35" s="16">
        <f>'P一般'!E36+'B一般'!E35</f>
        <v>802411</v>
      </c>
      <c r="F35" s="16">
        <f>'P一般'!F36+'B一般'!F35</f>
        <v>787279</v>
      </c>
      <c r="G35" s="16">
        <f>'P一般'!G36+'B一般'!G35</f>
        <v>2152609</v>
      </c>
      <c r="H35" s="16">
        <f>'P一般'!H36+'B一般'!H35</f>
        <v>883412</v>
      </c>
      <c r="I35" s="16">
        <f>'P一般'!I36+'B一般'!I35</f>
        <v>857062</v>
      </c>
      <c r="J35" s="16">
        <f>SUM(D35:I35)</f>
        <v>6347954</v>
      </c>
      <c r="K35" s="16">
        <f>'P一般'!K36+'B一般'!K35</f>
        <v>851088</v>
      </c>
      <c r="L35" s="16">
        <f>'P一般'!L36+'B一般'!L35</f>
        <v>998474</v>
      </c>
      <c r="M35" s="16">
        <f>'P一般'!M36+'B一般'!M35</f>
        <v>1013520</v>
      </c>
      <c r="N35" s="16">
        <f>'P一般'!N36+'B一般'!N35</f>
        <v>1739115</v>
      </c>
      <c r="O35" s="16">
        <f>'P一般'!O36+'B一般'!O35</f>
        <v>1135931</v>
      </c>
      <c r="P35" s="16">
        <f>'P一般'!P36+'B一般'!P35</f>
        <v>2221918</v>
      </c>
      <c r="Q35" s="16">
        <f>SUM(K35:P35)</f>
        <v>7960046</v>
      </c>
      <c r="R35" s="16">
        <f>J35+Q35</f>
        <v>14308000</v>
      </c>
      <c r="S35" s="8"/>
    </row>
    <row r="36" spans="1:19" ht="13.5" thickBot="1">
      <c r="A36" s="39"/>
      <c r="B36" s="40" t="s">
        <v>11</v>
      </c>
      <c r="C36" s="41" t="s">
        <v>12</v>
      </c>
      <c r="D36" s="17">
        <f aca="true" t="shared" si="10" ref="D36:R36">IF(D34=0,"",(D35/D34)*1000)</f>
        <v>34953.98351648352</v>
      </c>
      <c r="E36" s="17">
        <f t="shared" si="10"/>
        <v>30877.40023858083</v>
      </c>
      <c r="F36" s="17">
        <f t="shared" si="10"/>
        <v>32042.287342287345</v>
      </c>
      <c r="G36" s="17">
        <f t="shared" si="10"/>
        <v>33677.66513345224</v>
      </c>
      <c r="H36" s="17">
        <f t="shared" si="10"/>
        <v>35934.42889684348</v>
      </c>
      <c r="I36" s="17">
        <f t="shared" si="10"/>
        <v>34899.503216874335</v>
      </c>
      <c r="J36" s="17">
        <f t="shared" si="10"/>
        <v>33699.56840032065</v>
      </c>
      <c r="K36" s="17">
        <f t="shared" si="10"/>
        <v>38784.54247174627</v>
      </c>
      <c r="L36" s="17">
        <f t="shared" si="10"/>
        <v>40707.51793868232</v>
      </c>
      <c r="M36" s="17">
        <f t="shared" si="10"/>
        <v>41339.47872904516</v>
      </c>
      <c r="N36" s="17">
        <f t="shared" si="10"/>
        <v>41243.507956458845</v>
      </c>
      <c r="O36" s="17">
        <f t="shared" si="10"/>
        <v>46478.355155482815</v>
      </c>
      <c r="P36" s="17">
        <f t="shared" si="10"/>
        <v>45442.642396973104</v>
      </c>
      <c r="Q36" s="17">
        <f t="shared" si="10"/>
        <v>42683.271578789325</v>
      </c>
      <c r="R36" s="17">
        <f t="shared" si="10"/>
        <v>38168.916395454304</v>
      </c>
      <c r="S36" s="8"/>
    </row>
    <row r="37" spans="1:19" ht="12.75">
      <c r="A37" s="35"/>
      <c r="B37" s="36" t="s">
        <v>6</v>
      </c>
      <c r="C37" s="37" t="s">
        <v>7</v>
      </c>
      <c r="D37" s="16">
        <f>'P一般'!D38+'B一般'!D37</f>
        <v>33169</v>
      </c>
      <c r="E37" s="16">
        <f>'P一般'!E38+'B一般'!E37</f>
        <v>9622</v>
      </c>
      <c r="F37" s="16">
        <f>'P一般'!F38+'B一般'!F37</f>
        <v>19</v>
      </c>
      <c r="G37" s="16">
        <f>'P一般'!G38+'B一般'!G37</f>
        <v>49</v>
      </c>
      <c r="H37" s="16">
        <f>'P一般'!H38+'B一般'!H37</f>
        <v>6213</v>
      </c>
      <c r="I37" s="16">
        <f>'P一般'!I38+'B一般'!I37</f>
        <v>336</v>
      </c>
      <c r="J37" s="16">
        <f>SUM(D37:I37)</f>
        <v>49408</v>
      </c>
      <c r="K37" s="16">
        <f>'P一般'!K38+'B一般'!K37</f>
        <v>165</v>
      </c>
      <c r="L37" s="16">
        <f>'P一般'!L38+'B一般'!L37</f>
        <v>147</v>
      </c>
      <c r="M37" s="16">
        <f>'P一般'!M38+'B一般'!M37</f>
        <v>41790</v>
      </c>
      <c r="N37" s="16">
        <f>'P一般'!N38+'B一般'!N37</f>
        <v>22554</v>
      </c>
      <c r="O37" s="16">
        <f>'P一般'!O38+'B一般'!O37</f>
        <v>20496</v>
      </c>
      <c r="P37" s="16">
        <f>'P一般'!P38+'B一般'!P37</f>
        <v>45906</v>
      </c>
      <c r="Q37" s="16">
        <f>SUM(K37:P37)</f>
        <v>131058</v>
      </c>
      <c r="R37" s="16">
        <f>J37+Q37</f>
        <v>180466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16">
        <f>'P一般'!D39+'B一般'!D38</f>
        <v>1183468</v>
      </c>
      <c r="E38" s="16">
        <f>'P一般'!E39+'B一般'!E38</f>
        <v>372707</v>
      </c>
      <c r="F38" s="16">
        <f>'P一般'!F39+'B一般'!F38</f>
        <v>21096</v>
      </c>
      <c r="G38" s="16">
        <f>'P一般'!G39+'B一般'!G38</f>
        <v>28776</v>
      </c>
      <c r="H38" s="16">
        <f>'P一般'!H39+'B一般'!H38</f>
        <v>296957</v>
      </c>
      <c r="I38" s="16">
        <f>'P一般'!I39+'B一般'!I38</f>
        <v>129583</v>
      </c>
      <c r="J38" s="16">
        <f>SUM(D38:I38)</f>
        <v>2032587</v>
      </c>
      <c r="K38" s="16">
        <f>'P一般'!K39+'B一般'!K38</f>
        <v>75440</v>
      </c>
      <c r="L38" s="16">
        <f>'P一般'!L39+'B一般'!L38</f>
        <v>67817</v>
      </c>
      <c r="M38" s="16">
        <f>'P一般'!M39+'B一般'!M38</f>
        <v>1810592</v>
      </c>
      <c r="N38" s="16">
        <f>'P一般'!N39+'B一般'!N38</f>
        <v>1015628</v>
      </c>
      <c r="O38" s="16">
        <f>'P一般'!O39+'B一般'!O38</f>
        <v>922309</v>
      </c>
      <c r="P38" s="16">
        <f>'P一般'!P39+'B一般'!P38</f>
        <v>1930804</v>
      </c>
      <c r="Q38" s="16">
        <f>SUM(K38:P38)</f>
        <v>5822590</v>
      </c>
      <c r="R38" s="16">
        <f>J38+Q38</f>
        <v>7855177</v>
      </c>
      <c r="S38" s="8"/>
    </row>
    <row r="39" spans="1:19" ht="13.5" thickBot="1">
      <c r="A39" s="39">
        <f>IF(A37=0,"",(A38/A37)*1000)</f>
      </c>
      <c r="B39" s="40" t="s">
        <v>11</v>
      </c>
      <c r="C39" s="41" t="s">
        <v>12</v>
      </c>
      <c r="D39" s="17">
        <f aca="true" t="shared" si="11" ref="D39:R39">IF(D37=0,"",(D38/D37)*1000)</f>
        <v>35679.9421146251</v>
      </c>
      <c r="E39" s="17">
        <f t="shared" si="11"/>
        <v>38734.87840365829</v>
      </c>
      <c r="F39" s="17">
        <f t="shared" si="11"/>
        <v>1110315.7894736843</v>
      </c>
      <c r="G39" s="17">
        <f t="shared" si="11"/>
        <v>587265.306122449</v>
      </c>
      <c r="H39" s="17">
        <f t="shared" si="11"/>
        <v>47796.07275068405</v>
      </c>
      <c r="I39" s="17">
        <f t="shared" si="11"/>
        <v>385663.6904761905</v>
      </c>
      <c r="J39" s="17">
        <f t="shared" si="11"/>
        <v>41138.82367227979</v>
      </c>
      <c r="K39" s="17">
        <f t="shared" si="11"/>
        <v>457212.1212121212</v>
      </c>
      <c r="L39" s="17">
        <f t="shared" si="11"/>
        <v>461340.1360544218</v>
      </c>
      <c r="M39" s="17">
        <f t="shared" si="11"/>
        <v>43325.96314907872</v>
      </c>
      <c r="N39" s="17">
        <f t="shared" si="11"/>
        <v>45030.94794714906</v>
      </c>
      <c r="O39" s="17">
        <f t="shared" si="11"/>
        <v>44999.46330991413</v>
      </c>
      <c r="P39" s="17">
        <f t="shared" si="11"/>
        <v>42059.948590598186</v>
      </c>
      <c r="Q39" s="17">
        <f t="shared" si="11"/>
        <v>44427.58168139297</v>
      </c>
      <c r="R39" s="17">
        <f t="shared" si="11"/>
        <v>43527.185176155064</v>
      </c>
      <c r="S39" s="8"/>
    </row>
    <row r="40" spans="1:19" ht="12.75">
      <c r="A40" s="45"/>
      <c r="B40" s="36" t="s">
        <v>6</v>
      </c>
      <c r="C40" s="37" t="s">
        <v>7</v>
      </c>
      <c r="D40" s="16">
        <f>'P一般'!D41+'B一般'!D40</f>
        <v>1223286</v>
      </c>
      <c r="E40" s="16">
        <f>'P一般'!E41+'B一般'!E40</f>
        <v>1365504</v>
      </c>
      <c r="F40" s="16">
        <f>'P一般'!F41+'B一般'!F40</f>
        <v>1097753</v>
      </c>
      <c r="G40" s="16">
        <f>'P一般'!G41+'B一般'!G40</f>
        <v>1305105</v>
      </c>
      <c r="H40" s="16">
        <f>'P一般'!H41+'B一般'!H40</f>
        <v>1210685</v>
      </c>
      <c r="I40" s="16">
        <f>'P一般'!I41+'B一般'!I40</f>
        <v>1056597</v>
      </c>
      <c r="J40" s="16">
        <f>'P一般'!J41+'B一般'!J40</f>
        <v>7258930</v>
      </c>
      <c r="K40" s="16">
        <f>'P一般'!K41+'B一般'!K40</f>
        <v>1270083</v>
      </c>
      <c r="L40" s="16">
        <f>'P一般'!L41+'B一般'!L40</f>
        <v>1198738</v>
      </c>
      <c r="M40" s="16">
        <f>'P一般'!M41+'B一般'!M40</f>
        <v>1367396</v>
      </c>
      <c r="N40" s="16">
        <f>'P一般'!N41+'B一般'!N40</f>
        <v>1153192</v>
      </c>
      <c r="O40" s="16">
        <f>'P一般'!O41+'B一般'!O40</f>
        <v>950694</v>
      </c>
      <c r="P40" s="16">
        <f>'P一般'!P41+'B一般'!P40</f>
        <v>1481280</v>
      </c>
      <c r="Q40" s="16">
        <f>'P一般'!Q41+'B一般'!Q40</f>
        <v>7421383</v>
      </c>
      <c r="R40" s="16">
        <f>J40+Q40</f>
        <v>14680313</v>
      </c>
      <c r="S40" s="8"/>
    </row>
    <row r="41" spans="1:19" ht="12.75">
      <c r="A41" s="36" t="s">
        <v>24</v>
      </c>
      <c r="B41" s="36" t="s">
        <v>9</v>
      </c>
      <c r="C41" s="37" t="s">
        <v>10</v>
      </c>
      <c r="D41" s="16">
        <f>'P一般'!D42+'B一般'!D41</f>
        <v>45966921</v>
      </c>
      <c r="E41" s="16">
        <f>'P一般'!E42+'B一般'!E41</f>
        <v>47846412</v>
      </c>
      <c r="F41" s="16">
        <f>'P一般'!F42+'B一般'!F41</f>
        <v>34697677</v>
      </c>
      <c r="G41" s="16">
        <f>'P一般'!G42+'B一般'!G41</f>
        <v>43499331</v>
      </c>
      <c r="H41" s="16">
        <f>'P一般'!H42+'B一般'!H41</f>
        <v>44207777</v>
      </c>
      <c r="I41" s="16">
        <f>'P一般'!I42+'B一般'!I41</f>
        <v>36935769</v>
      </c>
      <c r="J41" s="16">
        <f>'P一般'!J42+'B一般'!J41</f>
        <v>253153887</v>
      </c>
      <c r="K41" s="16">
        <f>'P一般'!K42+'B一般'!K41</f>
        <v>46480695</v>
      </c>
      <c r="L41" s="16">
        <f>'P一般'!L42+'B一般'!L41</f>
        <v>47205818</v>
      </c>
      <c r="M41" s="16">
        <f>'P一般'!M42+'B一般'!M41</f>
        <v>56941551</v>
      </c>
      <c r="N41" s="16">
        <f>'P一般'!N42+'B一般'!N41</f>
        <v>49311289</v>
      </c>
      <c r="O41" s="16">
        <f>'P一般'!O42+'B一般'!O41</f>
        <v>41412383</v>
      </c>
      <c r="P41" s="16">
        <f>'P一般'!P42+'B一般'!P41</f>
        <v>64320666</v>
      </c>
      <c r="Q41" s="16">
        <f>'P一般'!Q42+'B一般'!Q41</f>
        <v>305672402</v>
      </c>
      <c r="R41" s="16">
        <f>J41+Q41</f>
        <v>558826289</v>
      </c>
      <c r="S41" s="8"/>
    </row>
    <row r="42" spans="1:19" ht="13.5" thickBot="1">
      <c r="A42" s="46">
        <f>IF(A40=0,"",(A41/A40)*1000)</f>
      </c>
      <c r="B42" s="40" t="s">
        <v>11</v>
      </c>
      <c r="C42" s="41" t="s">
        <v>12</v>
      </c>
      <c r="D42" s="17">
        <f aca="true" t="shared" si="12" ref="D42:R42">IF(D40=0,"",(D41/D40)*1000)</f>
        <v>37576.59369926575</v>
      </c>
      <c r="E42" s="17">
        <f t="shared" si="12"/>
        <v>35039.37886670416</v>
      </c>
      <c r="F42" s="17">
        <f t="shared" si="12"/>
        <v>31607.909065154</v>
      </c>
      <c r="G42" s="17">
        <f t="shared" si="12"/>
        <v>33330.13895433701</v>
      </c>
      <c r="H42" s="17">
        <f t="shared" si="12"/>
        <v>36514.68135807415</v>
      </c>
      <c r="I42" s="17">
        <f t="shared" si="12"/>
        <v>34957.291190491735</v>
      </c>
      <c r="J42" s="17">
        <f t="shared" si="12"/>
        <v>34874.821357968736</v>
      </c>
      <c r="K42" s="17">
        <f t="shared" si="12"/>
        <v>36596.58069590728</v>
      </c>
      <c r="L42" s="17">
        <f t="shared" si="12"/>
        <v>39379.595874995204</v>
      </c>
      <c r="M42" s="17">
        <f t="shared" si="12"/>
        <v>41642.32672905288</v>
      </c>
      <c r="N42" s="17">
        <f t="shared" si="12"/>
        <v>42760.69292884446</v>
      </c>
      <c r="O42" s="17">
        <f t="shared" si="12"/>
        <v>43560.16026187185</v>
      </c>
      <c r="P42" s="17">
        <f t="shared" si="12"/>
        <v>43422.354990278676</v>
      </c>
      <c r="Q42" s="17">
        <f t="shared" si="12"/>
        <v>41188.06454268699</v>
      </c>
      <c r="R42" s="17">
        <f t="shared" si="12"/>
        <v>38066.374265998274</v>
      </c>
      <c r="S42" s="8"/>
    </row>
    <row r="43" spans="1:19" ht="18" thickBot="1">
      <c r="A43" s="42" t="s">
        <v>25</v>
      </c>
      <c r="B43" s="49"/>
      <c r="C43" s="44"/>
      <c r="D43" s="51">
        <f>'総合計'!D43</f>
        <v>106.02</v>
      </c>
      <c r="E43" s="51">
        <f>'総合計'!E43</f>
        <v>107.38</v>
      </c>
      <c r="F43" s="51">
        <f>'総合計'!F43</f>
        <v>107.19</v>
      </c>
      <c r="G43" s="51">
        <f>'総合計'!G43</f>
        <v>106.34</v>
      </c>
      <c r="H43" s="51">
        <f>'総合計'!H43</f>
        <v>108.7</v>
      </c>
      <c r="I43" s="51">
        <f>'総合計'!I43</f>
        <v>106.71</v>
      </c>
      <c r="J43" s="51">
        <f>'総合計'!J43</f>
        <v>107.05737795391397</v>
      </c>
      <c r="K43" s="51">
        <f>'総合計'!K43</f>
        <v>107.88</v>
      </c>
      <c r="L43" s="51">
        <f>'総合計'!L43</f>
        <v>108.14</v>
      </c>
      <c r="M43" s="51">
        <f>'総合計'!M43</f>
        <v>110.67</v>
      </c>
      <c r="N43" s="51">
        <f>'総合計'!N43</f>
        <v>115.37</v>
      </c>
      <c r="O43" s="51">
        <f>'総合計'!O43</f>
        <v>116.56</v>
      </c>
      <c r="P43" s="51">
        <f>'総合計'!P43</f>
        <v>118.1</v>
      </c>
      <c r="Q43" s="51">
        <f>'総合計'!Q43</f>
        <v>112.74800993728414</v>
      </c>
      <c r="R43" s="51">
        <f>'総合計'!R43</f>
        <v>109.9268961294958</v>
      </c>
      <c r="S43" s="8"/>
    </row>
    <row r="44" spans="4:18" ht="12.75"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  <c r="R44" s="20"/>
    </row>
    <row r="45" spans="4:18" ht="12.75">
      <c r="D45" s="20"/>
      <c r="E45" s="20"/>
      <c r="F45" s="20"/>
      <c r="G45" s="20"/>
      <c r="H45" s="22"/>
      <c r="I45" s="20"/>
      <c r="J45" s="20"/>
      <c r="K45" s="20"/>
      <c r="L45" s="20"/>
      <c r="M45" s="20"/>
      <c r="N45" s="20"/>
      <c r="O45" s="22"/>
      <c r="P45" s="22"/>
      <c r="Q45" s="20"/>
      <c r="R45" s="23"/>
    </row>
  </sheetData>
  <printOptions/>
  <pageMargins left="0.7086614173228347" right="0.31496062992125984" top="0.3937007874015748" bottom="0.3937007874015748" header="0.31496062992125984" footer="0.2362204724409449"/>
  <pageSetup horizontalDpi="300" verticalDpi="300" orientation="landscape" paperSize="12" scale="110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B1" sqref="B1"/>
    </sheetView>
  </sheetViews>
  <sheetFormatPr defaultColWidth="9.140625" defaultRowHeight="12.75"/>
  <cols>
    <col min="19" max="19" width="0.85546875" style="0" customWidth="1"/>
  </cols>
  <sheetData>
    <row r="1" spans="1:16" ht="17.25">
      <c r="A1" s="2" t="s">
        <v>24</v>
      </c>
      <c r="B1" s="1" t="s">
        <v>47</v>
      </c>
      <c r="C1" s="1"/>
      <c r="D1" s="1"/>
      <c r="H1" s="29" t="s">
        <v>42</v>
      </c>
      <c r="I1" s="1"/>
      <c r="J1" s="1"/>
      <c r="O1" s="19"/>
      <c r="P1" s="19"/>
    </row>
    <row r="2" spans="1:18" ht="13.5" thickBot="1">
      <c r="A2" s="3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7" t="s">
        <v>41</v>
      </c>
      <c r="B3" s="6"/>
      <c r="C3" s="6"/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1" t="s">
        <v>3</v>
      </c>
      <c r="K3" s="30">
        <v>10</v>
      </c>
      <c r="L3" s="30">
        <v>11</v>
      </c>
      <c r="M3" s="30">
        <v>12</v>
      </c>
      <c r="N3" s="30">
        <v>1</v>
      </c>
      <c r="O3" s="30">
        <v>2</v>
      </c>
      <c r="P3" s="30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16">
        <f>'P原料'!D4+'B原料'!D4</f>
        <v>3000</v>
      </c>
      <c r="E4" s="16">
        <f>'P原料'!E4+'B原料'!E4</f>
        <v>22997</v>
      </c>
      <c r="F4" s="16">
        <f>'P原料'!F4+'B原料'!F4</f>
        <v>0</v>
      </c>
      <c r="G4" s="16">
        <f>'P原料'!G4+'B原料'!G4</f>
        <v>0</v>
      </c>
      <c r="H4" s="16">
        <f>'P原料'!H4+'B原料'!H4</f>
        <v>5024</v>
      </c>
      <c r="I4" s="16">
        <f>'P原料'!I4+'B原料'!I4</f>
        <v>9200</v>
      </c>
      <c r="J4" s="16">
        <f>SUM(D4:I4)</f>
        <v>40221</v>
      </c>
      <c r="K4" s="16">
        <f>'P原料'!K4+'B原料'!K4</f>
        <v>5000</v>
      </c>
      <c r="L4" s="16">
        <f>'P原料'!L4+'B原料'!L4</f>
        <v>0</v>
      </c>
      <c r="M4" s="16">
        <f>'P原料'!M4+'B原料'!M4</f>
        <v>3000</v>
      </c>
      <c r="N4" s="16">
        <f>'P原料'!N4+'B原料'!N4</f>
        <v>0</v>
      </c>
      <c r="O4" s="16">
        <f>'P原料'!O4+'B原料'!O4</f>
        <v>0</v>
      </c>
      <c r="P4" s="16">
        <f>'P原料'!P4+'B原料'!P4</f>
        <v>0</v>
      </c>
      <c r="Q4" s="16">
        <f>SUM(K4:P4)</f>
        <v>8000</v>
      </c>
      <c r="R4" s="16">
        <f>Q4+J4</f>
        <v>48221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16">
        <f>'P原料'!D5+'B原料'!D5</f>
        <v>113662</v>
      </c>
      <c r="E5" s="16">
        <f>'P原料'!E5+'B原料'!E5</f>
        <v>839799</v>
      </c>
      <c r="F5" s="16">
        <f>'P原料'!F5+'B原料'!F5</f>
        <v>0</v>
      </c>
      <c r="G5" s="16">
        <f>'P原料'!G5+'B原料'!G5</f>
        <v>0</v>
      </c>
      <c r="H5" s="16">
        <f>'P原料'!H5+'B原料'!H5</f>
        <v>184807</v>
      </c>
      <c r="I5" s="16">
        <f>'P原料'!I5+'B原料'!I5</f>
        <v>317042</v>
      </c>
      <c r="J5" s="16">
        <f>SUM(D5:I5)</f>
        <v>1455310</v>
      </c>
      <c r="K5" s="16">
        <f>'P原料'!K5+'B原料'!K5</f>
        <v>182640</v>
      </c>
      <c r="L5" s="16">
        <f>'P原料'!L5+'B原料'!L5</f>
        <v>0</v>
      </c>
      <c r="M5" s="16">
        <f>'P原料'!M5+'B原料'!M5</f>
        <v>115950</v>
      </c>
      <c r="N5" s="16">
        <f>'P原料'!N5+'B原料'!N5</f>
        <v>0</v>
      </c>
      <c r="O5" s="16">
        <f>'P原料'!O5+'B原料'!O5</f>
        <v>0</v>
      </c>
      <c r="P5" s="16">
        <f>'P原料'!P5+'B原料'!P5</f>
        <v>0</v>
      </c>
      <c r="Q5" s="16">
        <f>SUM(K5:P5)</f>
        <v>298590</v>
      </c>
      <c r="R5" s="16">
        <f>Q5+J5</f>
        <v>1753900</v>
      </c>
      <c r="S5" s="8"/>
    </row>
    <row r="6" spans="1:19" ht="13.5" thickBot="1">
      <c r="A6" s="39">
        <f>IF(A4=0,"",(A5/A4)*1000)</f>
      </c>
      <c r="B6" s="40" t="s">
        <v>11</v>
      </c>
      <c r="C6" s="41" t="s">
        <v>12</v>
      </c>
      <c r="D6" s="17">
        <f aca="true" t="shared" si="0" ref="D6:R6">IF(D4=0,"",(D5/D4)*1000)</f>
        <v>37887.33333333333</v>
      </c>
      <c r="E6" s="17">
        <f t="shared" si="0"/>
        <v>36517.76318650258</v>
      </c>
      <c r="F6" s="17">
        <f t="shared" si="0"/>
      </c>
      <c r="G6" s="17">
        <f t="shared" si="0"/>
      </c>
      <c r="H6" s="17">
        <f t="shared" si="0"/>
        <v>36784.83280254777</v>
      </c>
      <c r="I6" s="17">
        <f t="shared" si="0"/>
        <v>34461.08695652174</v>
      </c>
      <c r="J6" s="17">
        <f t="shared" si="0"/>
        <v>36182.83981004948</v>
      </c>
      <c r="K6" s="17">
        <f t="shared" si="0"/>
        <v>36528</v>
      </c>
      <c r="L6" s="17">
        <f t="shared" si="0"/>
      </c>
      <c r="M6" s="17">
        <f t="shared" si="0"/>
        <v>38650</v>
      </c>
      <c r="N6" s="17">
        <f t="shared" si="0"/>
      </c>
      <c r="O6" s="17">
        <f t="shared" si="0"/>
      </c>
      <c r="P6" s="17">
        <f t="shared" si="0"/>
      </c>
      <c r="Q6" s="17">
        <f t="shared" si="0"/>
        <v>37323.75</v>
      </c>
      <c r="R6" s="17">
        <f t="shared" si="0"/>
        <v>36372.12003069202</v>
      </c>
      <c r="S6" s="8"/>
    </row>
    <row r="7" spans="1:19" ht="12.75">
      <c r="A7" s="35"/>
      <c r="B7" s="36" t="s">
        <v>6</v>
      </c>
      <c r="C7" s="37" t="s">
        <v>7</v>
      </c>
      <c r="D7" s="16">
        <f>'P原料'!D7+'B原料'!D7</f>
        <v>0</v>
      </c>
      <c r="E7" s="16">
        <f>'P原料'!E7+'B原料'!E7</f>
        <v>1575</v>
      </c>
      <c r="F7" s="16">
        <f>'P原料'!F7+'B原料'!F7</f>
        <v>0</v>
      </c>
      <c r="G7" s="16">
        <f>'P原料'!G7+'B原料'!G7</f>
        <v>0</v>
      </c>
      <c r="H7" s="16">
        <f>'P原料'!H7+'B原料'!H7</f>
        <v>0</v>
      </c>
      <c r="I7" s="16">
        <f>'P原料'!I7+'B原料'!I7</f>
        <v>0</v>
      </c>
      <c r="J7" s="16">
        <f>SUM(D7:I7)</f>
        <v>1575</v>
      </c>
      <c r="K7" s="16">
        <f>'P原料'!K7+'B原料'!K7</f>
        <v>0</v>
      </c>
      <c r="L7" s="16">
        <f>'P原料'!L7+'B原料'!L7</f>
        <v>0</v>
      </c>
      <c r="M7" s="16">
        <f>'P原料'!M7+'B原料'!M7</f>
        <v>0</v>
      </c>
      <c r="N7" s="16">
        <f>'P原料'!N7+'B原料'!N7</f>
        <v>0</v>
      </c>
      <c r="O7" s="16">
        <f>'P原料'!O7+'B原料'!O7</f>
        <v>0</v>
      </c>
      <c r="P7" s="16">
        <f>'P原料'!P7+'B原料'!P7</f>
        <v>0</v>
      </c>
      <c r="Q7" s="16">
        <f>SUM(K7:P7)</f>
        <v>0</v>
      </c>
      <c r="R7" s="16">
        <f>Q7+J7</f>
        <v>1575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16">
        <f>'P原料'!D8+'B原料'!D8</f>
        <v>0</v>
      </c>
      <c r="E8" s="16">
        <f>'P原料'!E8+'B原料'!E8</f>
        <v>58700</v>
      </c>
      <c r="F8" s="16">
        <f>'P原料'!F8+'B原料'!F8</f>
        <v>0</v>
      </c>
      <c r="G8" s="16">
        <f>'P原料'!G8+'B原料'!G8</f>
        <v>0</v>
      </c>
      <c r="H8" s="16">
        <f>'P原料'!H8+'B原料'!H8</f>
        <v>0</v>
      </c>
      <c r="I8" s="16">
        <f>'P原料'!I8+'B原料'!I8</f>
        <v>0</v>
      </c>
      <c r="J8" s="16">
        <f>SUM(D8:I8)</f>
        <v>58700</v>
      </c>
      <c r="K8" s="16">
        <f>'P原料'!K8+'B原料'!K8</f>
        <v>0</v>
      </c>
      <c r="L8" s="16">
        <f>'P原料'!L8+'B原料'!L8</f>
        <v>0</v>
      </c>
      <c r="M8" s="16">
        <f>'P原料'!M8+'B原料'!M8</f>
        <v>0</v>
      </c>
      <c r="N8" s="16">
        <f>'P原料'!N8+'B原料'!N8</f>
        <v>0</v>
      </c>
      <c r="O8" s="16">
        <f>'P原料'!O8+'B原料'!O8</f>
        <v>0</v>
      </c>
      <c r="P8" s="16">
        <f>'P原料'!P8+'B原料'!P8</f>
        <v>0</v>
      </c>
      <c r="Q8" s="16">
        <f>SUM(K8:P8)</f>
        <v>0</v>
      </c>
      <c r="R8" s="16">
        <f>Q8+J8</f>
        <v>58700</v>
      </c>
      <c r="S8" s="8"/>
    </row>
    <row r="9" spans="1:19" ht="13.5" thickBot="1">
      <c r="A9" s="39"/>
      <c r="B9" s="40" t="s">
        <v>11</v>
      </c>
      <c r="C9" s="41" t="s">
        <v>12</v>
      </c>
      <c r="D9" s="17">
        <f aca="true" t="shared" si="1" ref="D9:R9">IF(D7=0,"",(D8/D7)*1000)</f>
      </c>
      <c r="E9" s="17">
        <f t="shared" si="1"/>
        <v>37269.84126984127</v>
      </c>
      <c r="F9" s="17">
        <f t="shared" si="1"/>
      </c>
      <c r="G9" s="17">
        <f t="shared" si="1"/>
      </c>
      <c r="H9" s="17">
        <f t="shared" si="1"/>
      </c>
      <c r="I9" s="17">
        <f t="shared" si="1"/>
      </c>
      <c r="J9" s="17">
        <f t="shared" si="1"/>
        <v>37269.84126984127</v>
      </c>
      <c r="K9" s="17">
        <f t="shared" si="1"/>
      </c>
      <c r="L9" s="17">
        <f t="shared" si="1"/>
      </c>
      <c r="M9" s="17">
        <f t="shared" si="1"/>
      </c>
      <c r="N9" s="17">
        <f t="shared" si="1"/>
      </c>
      <c r="O9" s="17">
        <f t="shared" si="1"/>
      </c>
      <c r="P9" s="17">
        <f t="shared" si="1"/>
      </c>
      <c r="Q9" s="17">
        <f t="shared" si="1"/>
      </c>
      <c r="R9" s="17">
        <f t="shared" si="1"/>
        <v>37269.84126984127</v>
      </c>
      <c r="S9" s="8"/>
    </row>
    <row r="10" spans="1:19" ht="12.75">
      <c r="A10" s="35"/>
      <c r="B10" s="36" t="s">
        <v>6</v>
      </c>
      <c r="C10" s="37" t="s">
        <v>7</v>
      </c>
      <c r="D10" s="16">
        <f>'P原料'!D10+'B原料'!D10</f>
        <v>0</v>
      </c>
      <c r="E10" s="16">
        <f>'P原料'!E10+'B原料'!E10</f>
        <v>0</v>
      </c>
      <c r="F10" s="16">
        <f>'P原料'!F10+'B原料'!F10</f>
        <v>0</v>
      </c>
      <c r="G10" s="16">
        <f>'P原料'!G10+'B原料'!G10</f>
        <v>0</v>
      </c>
      <c r="H10" s="16">
        <f>'P原料'!H10+'B原料'!H10</f>
        <v>0</v>
      </c>
      <c r="I10" s="16">
        <f>'P原料'!I10+'B原料'!I10</f>
        <v>0</v>
      </c>
      <c r="J10" s="16">
        <f>SUM(D10:I10)</f>
        <v>0</v>
      </c>
      <c r="K10" s="16">
        <f>'P原料'!K10+'B原料'!K10</f>
        <v>0</v>
      </c>
      <c r="L10" s="16">
        <f>'P原料'!L10+'B原料'!L10</f>
        <v>0</v>
      </c>
      <c r="M10" s="16">
        <f>'P原料'!M10+'B原料'!M10</f>
        <v>0</v>
      </c>
      <c r="N10" s="16">
        <f>'P原料'!N10+'B原料'!N10</f>
        <v>0</v>
      </c>
      <c r="O10" s="16">
        <f>'P原料'!O10+'B原料'!O10</f>
        <v>0</v>
      </c>
      <c r="P10" s="16">
        <f>'P原料'!P10+'B原料'!P10</f>
        <v>0</v>
      </c>
      <c r="Q10" s="16">
        <f>SUM(K10:P10)</f>
        <v>0</v>
      </c>
      <c r="R10" s="16">
        <f>Q10+J10</f>
        <v>0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16">
        <f>'P原料'!D11+'B原料'!D11</f>
        <v>0</v>
      </c>
      <c r="E11" s="16">
        <f>'P原料'!E11+'B原料'!E11</f>
        <v>0</v>
      </c>
      <c r="F11" s="16">
        <f>'P原料'!F11+'B原料'!F11</f>
        <v>0</v>
      </c>
      <c r="G11" s="16">
        <f>'P原料'!G11+'B原料'!G11</f>
        <v>0</v>
      </c>
      <c r="H11" s="16">
        <f>'P原料'!H11+'B原料'!H11</f>
        <v>0</v>
      </c>
      <c r="I11" s="16">
        <f>'P原料'!I11+'B原料'!I11</f>
        <v>0</v>
      </c>
      <c r="J11" s="16">
        <f>SUM(D11:I11)</f>
        <v>0</v>
      </c>
      <c r="K11" s="16">
        <f>'P原料'!K11+'B原料'!K11</f>
        <v>0</v>
      </c>
      <c r="L11" s="16">
        <f>'P原料'!L11+'B原料'!L11</f>
        <v>0</v>
      </c>
      <c r="M11" s="16">
        <f>'P原料'!M11+'B原料'!M11</f>
        <v>0</v>
      </c>
      <c r="N11" s="16">
        <f>'P原料'!N11+'B原料'!N11</f>
        <v>0</v>
      </c>
      <c r="O11" s="16">
        <f>'P原料'!O11+'B原料'!O11</f>
        <v>0</v>
      </c>
      <c r="P11" s="16">
        <f>'P原料'!P11+'B原料'!P11</f>
        <v>0</v>
      </c>
      <c r="Q11" s="16">
        <f>SUM(K11:P11)</f>
        <v>0</v>
      </c>
      <c r="R11" s="16">
        <f>Q11+J11</f>
        <v>0</v>
      </c>
      <c r="S11" s="8"/>
    </row>
    <row r="12" spans="1:19" ht="13.5" thickBot="1">
      <c r="A12" s="39">
        <f>IF(A10=0,"",(A11/A10)*1000)</f>
      </c>
      <c r="B12" s="40" t="s">
        <v>11</v>
      </c>
      <c r="C12" s="41" t="s">
        <v>12</v>
      </c>
      <c r="D12" s="17">
        <f aca="true" t="shared" si="2" ref="D12:R12">IF(D10=0,"",(D11/D10)*1000)</f>
      </c>
      <c r="E12" s="17">
        <f t="shared" si="2"/>
      </c>
      <c r="F12" s="17">
        <f t="shared" si="2"/>
      </c>
      <c r="G12" s="17">
        <f t="shared" si="2"/>
      </c>
      <c r="H12" s="17">
        <f t="shared" si="2"/>
      </c>
      <c r="I12" s="17">
        <f t="shared" si="2"/>
      </c>
      <c r="J12" s="17">
        <f t="shared" si="2"/>
      </c>
      <c r="K12" s="17">
        <f t="shared" si="2"/>
      </c>
      <c r="L12" s="17">
        <f t="shared" si="2"/>
      </c>
      <c r="M12" s="17">
        <f t="shared" si="2"/>
      </c>
      <c r="N12" s="17">
        <f t="shared" si="2"/>
      </c>
      <c r="O12" s="17">
        <f t="shared" si="2"/>
      </c>
      <c r="P12" s="17">
        <f t="shared" si="2"/>
      </c>
      <c r="Q12" s="17">
        <f t="shared" si="2"/>
      </c>
      <c r="R12" s="17">
        <f t="shared" si="2"/>
      </c>
      <c r="S12" s="8"/>
    </row>
    <row r="13" spans="1:19" ht="12.75">
      <c r="A13" s="35"/>
      <c r="B13" s="36" t="s">
        <v>6</v>
      </c>
      <c r="C13" s="37" t="s">
        <v>7</v>
      </c>
      <c r="D13" s="16">
        <f>'P原料'!D13+'B原料'!D13</f>
        <v>0</v>
      </c>
      <c r="E13" s="16">
        <f>'P原料'!E13+'B原料'!E13</f>
        <v>0</v>
      </c>
      <c r="F13" s="16">
        <f>'P原料'!F13+'B原料'!F13</f>
        <v>0</v>
      </c>
      <c r="G13" s="16">
        <f>'P原料'!G13+'B原料'!G13</f>
        <v>0</v>
      </c>
      <c r="H13" s="16">
        <f>'P原料'!H13+'B原料'!H13</f>
        <v>0</v>
      </c>
      <c r="I13" s="16">
        <f>'P原料'!I13+'B原料'!I13</f>
        <v>0</v>
      </c>
      <c r="J13" s="16">
        <f>SUM(D13:I13)</f>
        <v>0</v>
      </c>
      <c r="K13" s="16">
        <f>'P原料'!K13+'B原料'!K13</f>
        <v>0</v>
      </c>
      <c r="L13" s="16">
        <f>'P原料'!L13+'B原料'!L13</f>
        <v>0</v>
      </c>
      <c r="M13" s="16">
        <f>'P原料'!M13+'B原料'!M13</f>
        <v>0</v>
      </c>
      <c r="N13" s="16">
        <f>'P原料'!N13+'B原料'!N13</f>
        <v>0</v>
      </c>
      <c r="O13" s="16">
        <f>'P原料'!O13+'B原料'!O13</f>
        <v>0</v>
      </c>
      <c r="P13" s="16">
        <f>'P原料'!P13+'B原料'!P13</f>
        <v>0</v>
      </c>
      <c r="Q13" s="16">
        <f>SUM(K13:P13)</f>
        <v>0</v>
      </c>
      <c r="R13" s="16">
        <f>Q13+J13</f>
        <v>0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16">
        <f>'P原料'!D14+'B原料'!D14</f>
        <v>0</v>
      </c>
      <c r="E14" s="16">
        <f>'P原料'!E14+'B原料'!E14</f>
        <v>0</v>
      </c>
      <c r="F14" s="16">
        <f>'P原料'!F14+'B原料'!F14</f>
        <v>0</v>
      </c>
      <c r="G14" s="16">
        <f>'P原料'!G14+'B原料'!G14</f>
        <v>0</v>
      </c>
      <c r="H14" s="16">
        <f>'P原料'!H14+'B原料'!H14</f>
        <v>0</v>
      </c>
      <c r="I14" s="16">
        <f>'P原料'!I14+'B原料'!I14</f>
        <v>0</v>
      </c>
      <c r="J14" s="16">
        <f>SUM(D14:I14)</f>
        <v>0</v>
      </c>
      <c r="K14" s="16">
        <f>'P原料'!K14+'B原料'!K14</f>
        <v>0</v>
      </c>
      <c r="L14" s="16">
        <f>'P原料'!L14+'B原料'!L14</f>
        <v>0</v>
      </c>
      <c r="M14" s="16">
        <f>'P原料'!M14+'B原料'!M14</f>
        <v>0</v>
      </c>
      <c r="N14" s="16">
        <f>'P原料'!N14+'B原料'!N14</f>
        <v>0</v>
      </c>
      <c r="O14" s="16">
        <f>'P原料'!O14+'B原料'!O14</f>
        <v>0</v>
      </c>
      <c r="P14" s="16">
        <f>'P原料'!P14+'B原料'!P14</f>
        <v>0</v>
      </c>
      <c r="Q14" s="16">
        <f>SUM(K14:P14)</f>
        <v>0</v>
      </c>
      <c r="R14" s="16">
        <f>Q14+J14</f>
        <v>0</v>
      </c>
      <c r="S14" s="8"/>
    </row>
    <row r="15" spans="1:19" ht="13.5" thickBot="1">
      <c r="A15" s="39">
        <f>IF(A13=0,"",(A14/A13)*1000)</f>
      </c>
      <c r="B15" s="40" t="s">
        <v>11</v>
      </c>
      <c r="C15" s="41" t="s">
        <v>12</v>
      </c>
      <c r="D15" s="17">
        <f aca="true" t="shared" si="3" ref="D15:R15">IF(D13=0,"",(D14/D13)*1000)</f>
      </c>
      <c r="E15" s="17">
        <f t="shared" si="3"/>
      </c>
      <c r="F15" s="17">
        <f t="shared" si="3"/>
      </c>
      <c r="G15" s="17">
        <f t="shared" si="3"/>
      </c>
      <c r="H15" s="17">
        <f t="shared" si="3"/>
      </c>
      <c r="I15" s="17">
        <f t="shared" si="3"/>
      </c>
      <c r="J15" s="17">
        <f t="shared" si="3"/>
      </c>
      <c r="K15" s="17">
        <f t="shared" si="3"/>
      </c>
      <c r="L15" s="17">
        <f t="shared" si="3"/>
      </c>
      <c r="M15" s="17">
        <f t="shared" si="3"/>
      </c>
      <c r="N15" s="17">
        <f t="shared" si="3"/>
      </c>
      <c r="O15" s="17">
        <f t="shared" si="3"/>
      </c>
      <c r="P15" s="17">
        <f t="shared" si="3"/>
      </c>
      <c r="Q15" s="17">
        <f t="shared" si="3"/>
      </c>
      <c r="R15" s="17">
        <f t="shared" si="3"/>
      </c>
      <c r="S15" s="8"/>
    </row>
    <row r="16" spans="1:19" ht="12.75">
      <c r="A16" s="35"/>
      <c r="B16" s="36" t="s">
        <v>6</v>
      </c>
      <c r="C16" s="37" t="s">
        <v>7</v>
      </c>
      <c r="D16" s="16">
        <f>'P原料'!D16+'B原料'!D16</f>
        <v>0</v>
      </c>
      <c r="E16" s="16">
        <f>'P原料'!E16+'B原料'!E16</f>
        <v>0</v>
      </c>
      <c r="F16" s="16">
        <f>'P原料'!F16+'B原料'!F16</f>
        <v>0</v>
      </c>
      <c r="G16" s="16">
        <f>'P原料'!G16+'B原料'!G16</f>
        <v>0</v>
      </c>
      <c r="H16" s="16">
        <f>'P原料'!H16+'B原料'!H16</f>
        <v>0</v>
      </c>
      <c r="I16" s="16">
        <f>'P原料'!I16+'B原料'!I16</f>
        <v>0</v>
      </c>
      <c r="J16" s="16">
        <f>SUM(D16:I16)</f>
        <v>0</v>
      </c>
      <c r="K16" s="16">
        <f>'P原料'!K16+'B原料'!K16</f>
        <v>0</v>
      </c>
      <c r="L16" s="16">
        <f>'P原料'!L16+'B原料'!L16</f>
        <v>0</v>
      </c>
      <c r="M16" s="16">
        <f>'P原料'!M16+'B原料'!M16</f>
        <v>0</v>
      </c>
      <c r="N16" s="16">
        <f>'P原料'!N16+'B原料'!N16</f>
        <v>0</v>
      </c>
      <c r="O16" s="16">
        <f>'P原料'!O16+'B原料'!O16</f>
        <v>0</v>
      </c>
      <c r="P16" s="16">
        <f>'P原料'!P16+'B原料'!P16</f>
        <v>0</v>
      </c>
      <c r="Q16" s="16">
        <f>SUM(K16:P16)</f>
        <v>0</v>
      </c>
      <c r="R16" s="16">
        <f>Q16+J16</f>
        <v>0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16">
        <f>'P原料'!D17+'B原料'!D17</f>
        <v>0</v>
      </c>
      <c r="E17" s="16">
        <f>'P原料'!E17+'B原料'!E17</f>
        <v>0</v>
      </c>
      <c r="F17" s="16">
        <f>'P原料'!F17+'B原料'!F17</f>
        <v>0</v>
      </c>
      <c r="G17" s="16">
        <f>'P原料'!G17+'B原料'!G17</f>
        <v>0</v>
      </c>
      <c r="H17" s="16">
        <f>'P原料'!H17+'B原料'!H17</f>
        <v>0</v>
      </c>
      <c r="I17" s="16">
        <f>'P原料'!I17+'B原料'!I17</f>
        <v>0</v>
      </c>
      <c r="J17" s="16">
        <f>SUM(D17:I17)</f>
        <v>0</v>
      </c>
      <c r="K17" s="16">
        <f>'P原料'!K17+'B原料'!K17</f>
        <v>0</v>
      </c>
      <c r="L17" s="16">
        <f>'P原料'!L17+'B原料'!L17</f>
        <v>0</v>
      </c>
      <c r="M17" s="16">
        <f>'P原料'!M17+'B原料'!M17</f>
        <v>0</v>
      </c>
      <c r="N17" s="16">
        <f>'P原料'!N17+'B原料'!N17</f>
        <v>0</v>
      </c>
      <c r="O17" s="16">
        <f>'P原料'!O17+'B原料'!O17</f>
        <v>0</v>
      </c>
      <c r="P17" s="16">
        <f>'P原料'!P17+'B原料'!P17</f>
        <v>0</v>
      </c>
      <c r="Q17" s="16">
        <f>SUM(K17:P17)</f>
        <v>0</v>
      </c>
      <c r="R17" s="16">
        <f>Q17+J17</f>
        <v>0</v>
      </c>
      <c r="S17" s="8"/>
    </row>
    <row r="18" spans="1:19" ht="13.5" thickBot="1">
      <c r="A18" s="39">
        <f>IF(A16=0,"",(A17/A16)*1000)</f>
      </c>
      <c r="B18" s="40" t="s">
        <v>11</v>
      </c>
      <c r="C18" s="41" t="s">
        <v>12</v>
      </c>
      <c r="D18" s="17">
        <f aca="true" t="shared" si="4" ref="D18:R18">IF(D16=0,"",(D17/D16)*1000)</f>
      </c>
      <c r="E18" s="17">
        <f t="shared" si="4"/>
      </c>
      <c r="F18" s="17">
        <f t="shared" si="4"/>
      </c>
      <c r="G18" s="17">
        <f t="shared" si="4"/>
      </c>
      <c r="H18" s="17">
        <f t="shared" si="4"/>
      </c>
      <c r="I18" s="17">
        <f t="shared" si="4"/>
      </c>
      <c r="J18" s="17">
        <f t="shared" si="4"/>
      </c>
      <c r="K18" s="17">
        <f t="shared" si="4"/>
      </c>
      <c r="L18" s="17">
        <f t="shared" si="4"/>
      </c>
      <c r="M18" s="17">
        <f t="shared" si="4"/>
      </c>
      <c r="N18" s="17">
        <f t="shared" si="4"/>
      </c>
      <c r="O18" s="17">
        <f t="shared" si="4"/>
      </c>
      <c r="P18" s="17">
        <f t="shared" si="4"/>
      </c>
      <c r="Q18" s="17">
        <f t="shared" si="4"/>
      </c>
      <c r="R18" s="17">
        <f t="shared" si="4"/>
      </c>
      <c r="S18" s="8"/>
    </row>
    <row r="19" spans="1:19" ht="12.75">
      <c r="A19" s="35"/>
      <c r="B19" s="36" t="s">
        <v>6</v>
      </c>
      <c r="C19" s="37" t="s">
        <v>7</v>
      </c>
      <c r="D19" s="16">
        <f>'P原料'!D19+'B原料'!D19</f>
        <v>8717</v>
      </c>
      <c r="E19" s="16">
        <f>'P原料'!E19+'B原料'!E19</f>
        <v>0</v>
      </c>
      <c r="F19" s="16">
        <f>'P原料'!F19+'B原料'!F19</f>
        <v>0</v>
      </c>
      <c r="G19" s="16">
        <f>'P原料'!G19+'B原料'!G19</f>
        <v>1479</v>
      </c>
      <c r="H19" s="16">
        <f>'P原料'!H19+'B原料'!H19</f>
        <v>3769</v>
      </c>
      <c r="I19" s="16">
        <f>'P原料'!I19+'B原料'!I19</f>
        <v>0</v>
      </c>
      <c r="J19" s="16">
        <f>SUM(D19:I19)</f>
        <v>13965</v>
      </c>
      <c r="K19" s="16">
        <f>'P原料'!K19+'B原料'!K19</f>
        <v>3000</v>
      </c>
      <c r="L19" s="16">
        <f>'P原料'!L19+'B原料'!L19</f>
        <v>4000</v>
      </c>
      <c r="M19" s="16">
        <f>'P原料'!M19+'B原料'!M19</f>
        <v>0</v>
      </c>
      <c r="N19" s="16">
        <f>'P原料'!N19+'B原料'!N19</f>
        <v>0</v>
      </c>
      <c r="O19" s="16">
        <f>'P原料'!O19+'B原料'!O19</f>
        <v>4100</v>
      </c>
      <c r="P19" s="16">
        <f>'P原料'!P19+'B原料'!P19</f>
        <v>4996</v>
      </c>
      <c r="Q19" s="16">
        <f>SUM(K19:P19)</f>
        <v>16096</v>
      </c>
      <c r="R19" s="16">
        <f>Q19+J19</f>
        <v>30061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16">
        <f>'P原料'!D20+'B原料'!D20</f>
        <v>307718</v>
      </c>
      <c r="E20" s="16">
        <f>'P原料'!E20+'B原料'!E20</f>
        <v>0</v>
      </c>
      <c r="F20" s="16">
        <f>'P原料'!F20+'B原料'!F20</f>
        <v>0</v>
      </c>
      <c r="G20" s="16">
        <f>'P原料'!G20+'B原料'!G20</f>
        <v>45074</v>
      </c>
      <c r="H20" s="16">
        <f>'P原料'!H20+'B原料'!H20</f>
        <v>131877</v>
      </c>
      <c r="I20" s="16">
        <f>'P原料'!I20+'B原料'!I20</f>
        <v>0</v>
      </c>
      <c r="J20" s="16">
        <f>SUM(D20:I20)</f>
        <v>484669</v>
      </c>
      <c r="K20" s="16">
        <f>'P原料'!K20+'B原料'!K20</f>
        <v>107443</v>
      </c>
      <c r="L20" s="16">
        <f>'P原料'!L20+'B原料'!L20</f>
        <v>166836</v>
      </c>
      <c r="M20" s="16">
        <f>'P原料'!M20+'B原料'!M20</f>
        <v>0</v>
      </c>
      <c r="N20" s="16">
        <f>'P原料'!N20+'B原料'!N20</f>
        <v>0</v>
      </c>
      <c r="O20" s="16">
        <f>'P原料'!O20+'B原料'!O20</f>
        <v>163081</v>
      </c>
      <c r="P20" s="16">
        <f>'P原料'!P20+'B原料'!P20</f>
        <v>204986</v>
      </c>
      <c r="Q20" s="16">
        <f>SUM(K20:P20)</f>
        <v>642346</v>
      </c>
      <c r="R20" s="16">
        <f>Q20+J20</f>
        <v>1127015</v>
      </c>
      <c r="S20" s="8"/>
    </row>
    <row r="21" spans="1:19" ht="13.5" thickBot="1">
      <c r="A21" s="39">
        <f>IF(A19=0,"",(A20/A19)*1000)</f>
      </c>
      <c r="B21" s="40" t="s">
        <v>11</v>
      </c>
      <c r="C21" s="41" t="s">
        <v>12</v>
      </c>
      <c r="D21" s="17">
        <f aca="true" t="shared" si="5" ref="D21:R21">IF(D19=0,"",(D20/D19)*1000)</f>
        <v>35300.90627509464</v>
      </c>
      <c r="E21" s="17">
        <f t="shared" si="5"/>
      </c>
      <c r="F21" s="17">
        <f t="shared" si="5"/>
      </c>
      <c r="G21" s="17">
        <f t="shared" si="5"/>
        <v>30475.99729546991</v>
      </c>
      <c r="H21" s="17">
        <f t="shared" si="5"/>
        <v>34989.917750066335</v>
      </c>
      <c r="I21" s="17">
        <f t="shared" si="5"/>
      </c>
      <c r="J21" s="17">
        <f t="shared" si="5"/>
        <v>34705.97923379879</v>
      </c>
      <c r="K21" s="17">
        <f t="shared" si="5"/>
        <v>35814.33333333333</v>
      </c>
      <c r="L21" s="17">
        <f t="shared" si="5"/>
        <v>41709</v>
      </c>
      <c r="M21" s="17">
        <f t="shared" si="5"/>
      </c>
      <c r="N21" s="17">
        <f t="shared" si="5"/>
      </c>
      <c r="O21" s="17">
        <f t="shared" si="5"/>
        <v>39775.85365853658</v>
      </c>
      <c r="P21" s="17">
        <f t="shared" si="5"/>
        <v>41030.02401921537</v>
      </c>
      <c r="Q21" s="17">
        <f t="shared" si="5"/>
        <v>39907.18190854871</v>
      </c>
      <c r="R21" s="17">
        <f t="shared" si="5"/>
        <v>37490.935098632785</v>
      </c>
      <c r="S21" s="8"/>
    </row>
    <row r="22" spans="1:19" ht="12.75">
      <c r="A22" s="35"/>
      <c r="B22" s="36" t="s">
        <v>6</v>
      </c>
      <c r="C22" s="37" t="s">
        <v>7</v>
      </c>
      <c r="D22" s="16">
        <f>'P原料'!D22+'B原料'!D22</f>
        <v>0</v>
      </c>
      <c r="E22" s="16">
        <f>'P原料'!E22+'B原料'!E22</f>
        <v>0</v>
      </c>
      <c r="F22" s="16">
        <f>'P原料'!F22+'B原料'!F22</f>
        <v>0</v>
      </c>
      <c r="G22" s="16">
        <f>'P原料'!G22+'B原料'!G22</f>
        <v>0</v>
      </c>
      <c r="H22" s="16">
        <f>'P原料'!H22+'B原料'!H22</f>
        <v>0</v>
      </c>
      <c r="I22" s="16">
        <f>'P原料'!I22+'B原料'!I22</f>
        <v>0</v>
      </c>
      <c r="J22" s="16">
        <f>SUM(D22:I22)</f>
        <v>0</v>
      </c>
      <c r="K22" s="16">
        <f>'P原料'!K22+'B原料'!K22</f>
        <v>0</v>
      </c>
      <c r="L22" s="16">
        <f>'P原料'!L22+'B原料'!L22</f>
        <v>0</v>
      </c>
      <c r="M22" s="16">
        <f>'P原料'!M22+'B原料'!M22</f>
        <v>0</v>
      </c>
      <c r="N22" s="16">
        <f>'P原料'!N22+'B原料'!N22</f>
        <v>0</v>
      </c>
      <c r="O22" s="16">
        <f>'P原料'!O22+'B原料'!O22</f>
        <v>0</v>
      </c>
      <c r="P22" s="16">
        <f>'P原料'!P22+'B原料'!P22</f>
        <v>0</v>
      </c>
      <c r="Q22" s="16">
        <f>SUM(K22:P22)</f>
        <v>0</v>
      </c>
      <c r="R22" s="16">
        <f>Q22+J22</f>
        <v>0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16">
        <f>'P原料'!D23+'B原料'!D23</f>
        <v>0</v>
      </c>
      <c r="E23" s="16">
        <f>'P原料'!E23+'B原料'!E23</f>
        <v>0</v>
      </c>
      <c r="F23" s="16">
        <f>'P原料'!F23+'B原料'!F23</f>
        <v>0</v>
      </c>
      <c r="G23" s="16">
        <f>'P原料'!G23+'B原料'!G23</f>
        <v>0</v>
      </c>
      <c r="H23" s="16">
        <f>'P原料'!H23+'B原料'!H23</f>
        <v>0</v>
      </c>
      <c r="I23" s="16">
        <f>'P原料'!I23+'B原料'!I23</f>
        <v>0</v>
      </c>
      <c r="J23" s="16">
        <f>SUM(D23:I23)</f>
        <v>0</v>
      </c>
      <c r="K23" s="16">
        <f>'P原料'!K23+'B原料'!K23</f>
        <v>0</v>
      </c>
      <c r="L23" s="16">
        <f>'P原料'!L23+'B原料'!L23</f>
        <v>0</v>
      </c>
      <c r="M23" s="16">
        <f>'P原料'!M23+'B原料'!M23</f>
        <v>0</v>
      </c>
      <c r="N23" s="16">
        <f>'P原料'!N23+'B原料'!N23</f>
        <v>0</v>
      </c>
      <c r="O23" s="16">
        <f>'P原料'!O23+'B原料'!O23</f>
        <v>0</v>
      </c>
      <c r="P23" s="16">
        <f>'P原料'!P23+'B原料'!P23</f>
        <v>0</v>
      </c>
      <c r="Q23" s="16">
        <f>SUM(K23:P23)</f>
        <v>0</v>
      </c>
      <c r="R23" s="16">
        <f>Q23+J23</f>
        <v>0</v>
      </c>
      <c r="S23" s="8"/>
    </row>
    <row r="24" spans="1:19" ht="13.5" thickBot="1">
      <c r="A24" s="39">
        <f>IF(A22=0,"",(A23/A22)*1000)</f>
      </c>
      <c r="B24" s="40" t="s">
        <v>11</v>
      </c>
      <c r="C24" s="41" t="s">
        <v>12</v>
      </c>
      <c r="D24" s="17">
        <f aca="true" t="shared" si="6" ref="D24:R24">IF(D22=0,"",(D23/D22)*1000)</f>
      </c>
      <c r="E24" s="17">
        <f t="shared" si="6"/>
      </c>
      <c r="F24" s="17">
        <f t="shared" si="6"/>
      </c>
      <c r="G24" s="17">
        <f t="shared" si="6"/>
      </c>
      <c r="H24" s="17">
        <f t="shared" si="6"/>
      </c>
      <c r="I24" s="17">
        <f t="shared" si="6"/>
      </c>
      <c r="J24" s="17">
        <f t="shared" si="6"/>
      </c>
      <c r="K24" s="17">
        <f t="shared" si="6"/>
      </c>
      <c r="L24" s="17">
        <f t="shared" si="6"/>
      </c>
      <c r="M24" s="17">
        <f t="shared" si="6"/>
      </c>
      <c r="N24" s="17">
        <f t="shared" si="6"/>
      </c>
      <c r="O24" s="17">
        <f t="shared" si="6"/>
      </c>
      <c r="P24" s="17">
        <f t="shared" si="6"/>
      </c>
      <c r="Q24" s="17">
        <f t="shared" si="6"/>
      </c>
      <c r="R24" s="17">
        <f t="shared" si="6"/>
      </c>
      <c r="S24" s="8"/>
    </row>
    <row r="25" spans="1:19" ht="12.75">
      <c r="A25" s="35"/>
      <c r="B25" s="36" t="s">
        <v>6</v>
      </c>
      <c r="C25" s="37" t="s">
        <v>7</v>
      </c>
      <c r="D25" s="16">
        <f>'P原料'!D25+'B原料'!D25</f>
        <v>8176</v>
      </c>
      <c r="E25" s="16">
        <f>'P原料'!E25+'B原料'!E25</f>
        <v>0</v>
      </c>
      <c r="F25" s="16">
        <f>'P原料'!F25+'B原料'!F25</f>
        <v>0</v>
      </c>
      <c r="G25" s="16">
        <f>'P原料'!G25+'B原料'!G25</f>
        <v>0</v>
      </c>
      <c r="H25" s="16">
        <f>'P原料'!H25+'B原料'!H25</f>
        <v>0</v>
      </c>
      <c r="I25" s="16">
        <f>'P原料'!I25+'B原料'!I25</f>
        <v>0</v>
      </c>
      <c r="J25" s="16">
        <f>SUM(D25:I25)</f>
        <v>8176</v>
      </c>
      <c r="K25" s="16">
        <f>'P原料'!K25+'B原料'!K25</f>
        <v>0</v>
      </c>
      <c r="L25" s="16">
        <f>'P原料'!L25+'B原料'!L25</f>
        <v>0</v>
      </c>
      <c r="M25" s="16">
        <f>'P原料'!M25+'B原料'!M25</f>
        <v>0</v>
      </c>
      <c r="N25" s="16">
        <f>'P原料'!N25+'B原料'!N25</f>
        <v>0</v>
      </c>
      <c r="O25" s="16">
        <f>'P原料'!O25+'B原料'!O25</f>
        <v>0</v>
      </c>
      <c r="P25" s="16">
        <f>'P原料'!P25+'B原料'!P25</f>
        <v>0</v>
      </c>
      <c r="Q25" s="16">
        <f>SUM(K25:P25)</f>
        <v>0</v>
      </c>
      <c r="R25" s="16">
        <f>Q25+J25</f>
        <v>8176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16">
        <f>'P原料'!D26+'B原料'!D26</f>
        <v>274300</v>
      </c>
      <c r="E26" s="16">
        <f>'P原料'!E26+'B原料'!E26</f>
        <v>0</v>
      </c>
      <c r="F26" s="16">
        <f>'P原料'!F26+'B原料'!F26</f>
        <v>0</v>
      </c>
      <c r="G26" s="16">
        <f>'P原料'!G26+'B原料'!G26</f>
        <v>0</v>
      </c>
      <c r="H26" s="16">
        <f>'P原料'!H26+'B原料'!H26</f>
        <v>0</v>
      </c>
      <c r="I26" s="16">
        <f>'P原料'!I26+'B原料'!I26</f>
        <v>0</v>
      </c>
      <c r="J26" s="16">
        <f>SUM(D26:I26)</f>
        <v>274300</v>
      </c>
      <c r="K26" s="16">
        <f>'P原料'!K26+'B原料'!K26</f>
        <v>0</v>
      </c>
      <c r="L26" s="16">
        <f>'P原料'!L26+'B原料'!L26</f>
        <v>0</v>
      </c>
      <c r="M26" s="16">
        <f>'P原料'!M26+'B原料'!M26</f>
        <v>0</v>
      </c>
      <c r="N26" s="16">
        <f>'P原料'!N26+'B原料'!N26</f>
        <v>0</v>
      </c>
      <c r="O26" s="16">
        <f>'P原料'!O26+'B原料'!O26</f>
        <v>0</v>
      </c>
      <c r="P26" s="16">
        <f>'P原料'!P26+'B原料'!P26</f>
        <v>0</v>
      </c>
      <c r="Q26" s="16">
        <f>SUM(K26:P26)</f>
        <v>0</v>
      </c>
      <c r="R26" s="16">
        <f>Q26+J26</f>
        <v>274300</v>
      </c>
      <c r="S26" s="8"/>
    </row>
    <row r="27" spans="1:19" ht="13.5" thickBot="1">
      <c r="A27" s="39"/>
      <c r="B27" s="40" t="s">
        <v>11</v>
      </c>
      <c r="C27" s="41" t="s">
        <v>12</v>
      </c>
      <c r="D27" s="17">
        <f aca="true" t="shared" si="7" ref="D27:R27">IF(D25=0,"",(D26/D25)*1000)</f>
        <v>33549.41291585127</v>
      </c>
      <c r="E27" s="17">
        <f t="shared" si="7"/>
      </c>
      <c r="F27" s="17">
        <f t="shared" si="7"/>
      </c>
      <c r="G27" s="17">
        <f t="shared" si="7"/>
      </c>
      <c r="H27" s="17">
        <f t="shared" si="7"/>
      </c>
      <c r="I27" s="17">
        <f t="shared" si="7"/>
      </c>
      <c r="J27" s="17">
        <f t="shared" si="7"/>
        <v>33549.41291585127</v>
      </c>
      <c r="K27" s="17">
        <f t="shared" si="7"/>
      </c>
      <c r="L27" s="17">
        <f t="shared" si="7"/>
      </c>
      <c r="M27" s="17">
        <f t="shared" si="7"/>
      </c>
      <c r="N27" s="17">
        <f t="shared" si="7"/>
      </c>
      <c r="O27" s="17">
        <f t="shared" si="7"/>
      </c>
      <c r="P27" s="17">
        <f t="shared" si="7"/>
      </c>
      <c r="Q27" s="17">
        <f t="shared" si="7"/>
      </c>
      <c r="R27" s="17">
        <f t="shared" si="7"/>
        <v>33549.41291585127</v>
      </c>
      <c r="S27" s="8"/>
    </row>
    <row r="28" spans="1:19" ht="12.75">
      <c r="A28" s="35"/>
      <c r="B28" s="36" t="s">
        <v>6</v>
      </c>
      <c r="C28" s="37" t="s">
        <v>7</v>
      </c>
      <c r="D28" s="16">
        <f>'P原料'!D28+'B原料'!D28</f>
        <v>0</v>
      </c>
      <c r="E28" s="16">
        <f>'P原料'!E28+'B原料'!E28</f>
        <v>0</v>
      </c>
      <c r="F28" s="16">
        <f>'P原料'!F28+'B原料'!F28</f>
        <v>0</v>
      </c>
      <c r="G28" s="16">
        <f>'P原料'!G28+'B原料'!G28</f>
        <v>0</v>
      </c>
      <c r="H28" s="16">
        <f>'P原料'!H28+'B原料'!H28</f>
        <v>0</v>
      </c>
      <c r="I28" s="16">
        <f>'P原料'!I28+'B原料'!I28</f>
        <v>0</v>
      </c>
      <c r="J28" s="16">
        <f>SUM(D28:I28)</f>
        <v>0</v>
      </c>
      <c r="K28" s="16">
        <f>'P原料'!K28+'B原料'!K28</f>
        <v>0</v>
      </c>
      <c r="L28" s="16">
        <f>'P原料'!L28+'B原料'!L28</f>
        <v>0</v>
      </c>
      <c r="M28" s="16">
        <f>'P原料'!M28+'B原料'!M28</f>
        <v>0</v>
      </c>
      <c r="N28" s="16">
        <f>'P原料'!N28+'B原料'!N28</f>
        <v>0</v>
      </c>
      <c r="O28" s="16">
        <f>'P原料'!O28+'B原料'!O28</f>
        <v>0</v>
      </c>
      <c r="P28" s="16">
        <f>'P原料'!P28+'B原料'!P28</f>
        <v>0</v>
      </c>
      <c r="Q28" s="16">
        <f>SUM(K28:P28)</f>
        <v>0</v>
      </c>
      <c r="R28" s="16">
        <f>Q28+J28</f>
        <v>0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16">
        <f>'P原料'!D29+'B原料'!D29</f>
        <v>0</v>
      </c>
      <c r="E29" s="16">
        <f>'P原料'!E29+'B原料'!E29</f>
        <v>0</v>
      </c>
      <c r="F29" s="16">
        <f>'P原料'!F29+'B原料'!F29</f>
        <v>0</v>
      </c>
      <c r="G29" s="16">
        <f>'P原料'!G29+'B原料'!G29</f>
        <v>0</v>
      </c>
      <c r="H29" s="16">
        <f>'P原料'!H29+'B原料'!H29</f>
        <v>0</v>
      </c>
      <c r="I29" s="16">
        <f>'P原料'!I29+'B原料'!I29</f>
        <v>0</v>
      </c>
      <c r="J29" s="16">
        <f>SUM(D29:I29)</f>
        <v>0</v>
      </c>
      <c r="K29" s="16">
        <f>'P原料'!K29+'B原料'!K29</f>
        <v>0</v>
      </c>
      <c r="L29" s="16">
        <f>'P原料'!L29+'B原料'!L29</f>
        <v>0</v>
      </c>
      <c r="M29" s="16">
        <f>'P原料'!M29+'B原料'!M29</f>
        <v>0</v>
      </c>
      <c r="N29" s="16">
        <f>'P原料'!N29+'B原料'!N29</f>
        <v>0</v>
      </c>
      <c r="O29" s="16">
        <f>'P原料'!O29+'B原料'!O29</f>
        <v>0</v>
      </c>
      <c r="P29" s="16">
        <f>'P原料'!P29+'B原料'!P29</f>
        <v>0</v>
      </c>
      <c r="Q29" s="16">
        <f>SUM(K29:P29)</f>
        <v>0</v>
      </c>
      <c r="R29" s="16">
        <f>Q29+J29</f>
        <v>0</v>
      </c>
      <c r="S29" s="8"/>
    </row>
    <row r="30" spans="1:19" ht="13.5" thickBot="1">
      <c r="A30" s="39">
        <f>IF(A28=0,"",(A29/A28)*1000)</f>
      </c>
      <c r="B30" s="40" t="s">
        <v>11</v>
      </c>
      <c r="C30" s="41" t="s">
        <v>12</v>
      </c>
      <c r="D30" s="17">
        <f aca="true" t="shared" si="8" ref="D30:R30">IF(D28=0,"",(D29/D28)*1000)</f>
      </c>
      <c r="E30" s="17">
        <f t="shared" si="8"/>
      </c>
      <c r="F30" s="17">
        <f t="shared" si="8"/>
      </c>
      <c r="G30" s="17">
        <f t="shared" si="8"/>
      </c>
      <c r="H30" s="17">
        <f t="shared" si="8"/>
      </c>
      <c r="I30" s="17">
        <f t="shared" si="8"/>
      </c>
      <c r="J30" s="17">
        <f t="shared" si="8"/>
      </c>
      <c r="K30" s="17">
        <f t="shared" si="8"/>
      </c>
      <c r="L30" s="17">
        <f t="shared" si="8"/>
      </c>
      <c r="M30" s="17">
        <f t="shared" si="8"/>
      </c>
      <c r="N30" s="17">
        <f t="shared" si="8"/>
      </c>
      <c r="O30" s="17">
        <f t="shared" si="8"/>
      </c>
      <c r="P30" s="17">
        <f t="shared" si="8"/>
      </c>
      <c r="Q30" s="17">
        <f t="shared" si="8"/>
      </c>
      <c r="R30" s="17">
        <f t="shared" si="8"/>
      </c>
      <c r="S30" s="8"/>
    </row>
    <row r="31" spans="1:19" ht="12.75">
      <c r="A31" s="35"/>
      <c r="B31" s="36" t="s">
        <v>6</v>
      </c>
      <c r="C31" s="37" t="s">
        <v>7</v>
      </c>
      <c r="D31" s="16">
        <f>'P原料'!D31+'B原料'!D31</f>
        <v>0</v>
      </c>
      <c r="E31" s="16">
        <f>'P原料'!E31+'B原料'!E31</f>
        <v>0</v>
      </c>
      <c r="F31" s="16">
        <f>'P原料'!F31+'B原料'!F31</f>
        <v>0</v>
      </c>
      <c r="G31" s="16">
        <f>'P原料'!G31+'B原料'!G31</f>
        <v>0</v>
      </c>
      <c r="H31" s="16">
        <f>'P原料'!H31+'B原料'!H31</f>
        <v>0</v>
      </c>
      <c r="I31" s="16">
        <f>'P原料'!I31+'B原料'!I31</f>
        <v>0</v>
      </c>
      <c r="J31" s="16">
        <f>SUM(D31:I31)</f>
        <v>0</v>
      </c>
      <c r="K31" s="16">
        <f>'P原料'!K31+'B原料'!K31</f>
        <v>0</v>
      </c>
      <c r="L31" s="16">
        <f>'P原料'!L31+'B原料'!L31</f>
        <v>0</v>
      </c>
      <c r="M31" s="16">
        <f>'P原料'!M31+'B原料'!M31</f>
        <v>0</v>
      </c>
      <c r="N31" s="16">
        <f>'P原料'!N31+'B原料'!N31</f>
        <v>0</v>
      </c>
      <c r="O31" s="16">
        <f>'P原料'!O31+'B原料'!O31</f>
        <v>0</v>
      </c>
      <c r="P31" s="16">
        <f>'P原料'!P31+'B原料'!P31</f>
        <v>0</v>
      </c>
      <c r="Q31" s="16">
        <f>SUM(K31:P31)</f>
        <v>0</v>
      </c>
      <c r="R31" s="16">
        <f>Q31+J31</f>
        <v>0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16">
        <f>'P原料'!D32+'B原料'!D32</f>
        <v>0</v>
      </c>
      <c r="E32" s="16">
        <f>'P原料'!E32+'B原料'!E32</f>
        <v>0</v>
      </c>
      <c r="F32" s="16">
        <f>'P原料'!F32+'B原料'!F32</f>
        <v>0</v>
      </c>
      <c r="G32" s="16">
        <f>'P原料'!G32+'B原料'!G32</f>
        <v>0</v>
      </c>
      <c r="H32" s="16">
        <f>'P原料'!H32+'B原料'!H32</f>
        <v>0</v>
      </c>
      <c r="I32" s="16">
        <f>'P原料'!I32+'B原料'!I32</f>
        <v>0</v>
      </c>
      <c r="J32" s="16">
        <f>SUM(D32:I32)</f>
        <v>0</v>
      </c>
      <c r="K32" s="16">
        <f>'P原料'!K32+'B原料'!K32</f>
        <v>0</v>
      </c>
      <c r="L32" s="16">
        <f>'P原料'!L32+'B原料'!L32</f>
        <v>0</v>
      </c>
      <c r="M32" s="16">
        <f>'P原料'!M32+'B原料'!M32</f>
        <v>0</v>
      </c>
      <c r="N32" s="16">
        <f>'P原料'!N32+'B原料'!N32</f>
        <v>0</v>
      </c>
      <c r="O32" s="16">
        <f>'P原料'!O32+'B原料'!O32</f>
        <v>0</v>
      </c>
      <c r="P32" s="16">
        <f>'P原料'!P32+'B原料'!P32</f>
        <v>0</v>
      </c>
      <c r="Q32" s="16">
        <f>SUM(K32:P32)</f>
        <v>0</v>
      </c>
      <c r="R32" s="16">
        <f>Q32+J32</f>
        <v>0</v>
      </c>
      <c r="S32" s="8"/>
    </row>
    <row r="33" spans="1:19" ht="13.5" thickBot="1">
      <c r="A33" s="39"/>
      <c r="B33" s="40" t="s">
        <v>11</v>
      </c>
      <c r="C33" s="41" t="s">
        <v>12</v>
      </c>
      <c r="D33" s="17">
        <f aca="true" t="shared" si="9" ref="D33:R33">IF(D31=0,"",(D32/D31)*1000)</f>
      </c>
      <c r="E33" s="17">
        <f t="shared" si="9"/>
      </c>
      <c r="F33" s="17">
        <f t="shared" si="9"/>
      </c>
      <c r="G33" s="17">
        <f t="shared" si="9"/>
      </c>
      <c r="H33" s="17">
        <f t="shared" si="9"/>
      </c>
      <c r="I33" s="17">
        <f t="shared" si="9"/>
      </c>
      <c r="J33" s="17">
        <f t="shared" si="9"/>
      </c>
      <c r="K33" s="17">
        <f t="shared" si="9"/>
      </c>
      <c r="L33" s="17">
        <f t="shared" si="9"/>
      </c>
      <c r="M33" s="17">
        <f t="shared" si="9"/>
      </c>
      <c r="N33" s="17">
        <f t="shared" si="9"/>
      </c>
      <c r="O33" s="17">
        <f t="shared" si="9"/>
      </c>
      <c r="P33" s="17">
        <f t="shared" si="9"/>
      </c>
      <c r="Q33" s="17">
        <f t="shared" si="9"/>
      </c>
      <c r="R33" s="17">
        <f t="shared" si="9"/>
      </c>
      <c r="S33" s="8"/>
    </row>
    <row r="34" spans="1:19" ht="12.75">
      <c r="A34" s="35"/>
      <c r="B34" s="36" t="s">
        <v>6</v>
      </c>
      <c r="C34" s="37" t="s">
        <v>7</v>
      </c>
      <c r="D34" s="16">
        <f>'P原料'!D34+'B原料'!D34</f>
        <v>0</v>
      </c>
      <c r="E34" s="16">
        <f>'P原料'!E34+'B原料'!E34</f>
        <v>0</v>
      </c>
      <c r="F34" s="16">
        <f>'P原料'!F34+'B原料'!F34</f>
        <v>0</v>
      </c>
      <c r="G34" s="16">
        <f>'P原料'!G34+'B原料'!G34</f>
        <v>0</v>
      </c>
      <c r="H34" s="16">
        <f>'P原料'!H34+'B原料'!H34</f>
        <v>0</v>
      </c>
      <c r="I34" s="16">
        <f>'P原料'!I34+'B原料'!I34</f>
        <v>0</v>
      </c>
      <c r="J34" s="16">
        <f>SUM(D34:I34)</f>
        <v>0</v>
      </c>
      <c r="K34" s="16">
        <f>'P原料'!K34+'B原料'!K34</f>
        <v>0</v>
      </c>
      <c r="L34" s="16">
        <f>'P原料'!L34+'B原料'!L34</f>
        <v>0</v>
      </c>
      <c r="M34" s="16">
        <f>'P原料'!M34+'B原料'!M34</f>
        <v>0</v>
      </c>
      <c r="N34" s="16">
        <f>'P原料'!N34+'B原料'!N34</f>
        <v>0</v>
      </c>
      <c r="O34" s="16">
        <f>'P原料'!O34+'B原料'!O34</f>
        <v>0</v>
      </c>
      <c r="P34" s="16">
        <f>'P原料'!P34+'B原料'!P34</f>
        <v>0</v>
      </c>
      <c r="Q34" s="16">
        <f>SUM(K34:P34)</f>
        <v>0</v>
      </c>
      <c r="R34" s="16">
        <f>Q34+J34</f>
        <v>0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16">
        <f>'P原料'!D35+'B原料'!D35</f>
        <v>0</v>
      </c>
      <c r="E35" s="16">
        <f>'P原料'!E35+'B原料'!E35</f>
        <v>0</v>
      </c>
      <c r="F35" s="16">
        <f>'P原料'!F35+'B原料'!F35</f>
        <v>0</v>
      </c>
      <c r="G35" s="16">
        <f>'P原料'!G35+'B原料'!G35</f>
        <v>0</v>
      </c>
      <c r="H35" s="16">
        <f>'P原料'!H35+'B原料'!H35</f>
        <v>0</v>
      </c>
      <c r="I35" s="16">
        <f>'P原料'!I35+'B原料'!I35</f>
        <v>0</v>
      </c>
      <c r="J35" s="16">
        <f>SUM(D35:I35)</f>
        <v>0</v>
      </c>
      <c r="K35" s="16">
        <f>'P原料'!K35+'B原料'!K35</f>
        <v>0</v>
      </c>
      <c r="L35" s="16">
        <f>'P原料'!L35+'B原料'!L35</f>
        <v>0</v>
      </c>
      <c r="M35" s="16">
        <f>'P原料'!M35+'B原料'!M35</f>
        <v>0</v>
      </c>
      <c r="N35" s="16">
        <f>'P原料'!N35+'B原料'!N35</f>
        <v>0</v>
      </c>
      <c r="O35" s="16">
        <f>'P原料'!O35+'B原料'!O35</f>
        <v>0</v>
      </c>
      <c r="P35" s="16">
        <f>'P原料'!P35+'B原料'!P35</f>
        <v>0</v>
      </c>
      <c r="Q35" s="16">
        <f>SUM(K35:P35)</f>
        <v>0</v>
      </c>
      <c r="R35" s="16">
        <f>Q35+J35</f>
        <v>0</v>
      </c>
      <c r="S35" s="8"/>
    </row>
    <row r="36" spans="1:19" ht="13.5" thickBot="1">
      <c r="A36" s="39"/>
      <c r="B36" s="40" t="s">
        <v>11</v>
      </c>
      <c r="C36" s="41" t="s">
        <v>12</v>
      </c>
      <c r="D36" s="17">
        <f aca="true" t="shared" si="10" ref="D36:R36">IF(D34=0,"",(D35/D34)*1000)</f>
      </c>
      <c r="E36" s="17">
        <f t="shared" si="10"/>
      </c>
      <c r="F36" s="17">
        <f t="shared" si="10"/>
      </c>
      <c r="G36" s="17">
        <f t="shared" si="10"/>
      </c>
      <c r="H36" s="17">
        <f t="shared" si="10"/>
      </c>
      <c r="I36" s="17">
        <f t="shared" si="10"/>
      </c>
      <c r="J36" s="17">
        <f t="shared" si="10"/>
      </c>
      <c r="K36" s="17">
        <f t="shared" si="10"/>
      </c>
      <c r="L36" s="17">
        <f t="shared" si="10"/>
      </c>
      <c r="M36" s="17">
        <f t="shared" si="10"/>
      </c>
      <c r="N36" s="17">
        <f t="shared" si="10"/>
      </c>
      <c r="O36" s="17">
        <f t="shared" si="10"/>
      </c>
      <c r="P36" s="17">
        <f t="shared" si="10"/>
      </c>
      <c r="Q36" s="17">
        <f t="shared" si="10"/>
      </c>
      <c r="R36" s="17">
        <f t="shared" si="10"/>
      </c>
      <c r="S36" s="8"/>
    </row>
    <row r="37" spans="1:19" ht="12.75">
      <c r="A37" s="35"/>
      <c r="B37" s="36" t="s">
        <v>6</v>
      </c>
      <c r="C37" s="37" t="s">
        <v>7</v>
      </c>
      <c r="D37" s="16">
        <f>'P原料'!D37+'B原料'!D37</f>
        <v>0</v>
      </c>
      <c r="E37" s="16">
        <f>'P原料'!E37+'B原料'!E37</f>
        <v>0</v>
      </c>
      <c r="F37" s="16">
        <f>'P原料'!F37+'B原料'!F37</f>
        <v>0</v>
      </c>
      <c r="G37" s="16">
        <f>'P原料'!G37+'B原料'!G37</f>
        <v>0</v>
      </c>
      <c r="H37" s="16">
        <f>'P原料'!H37+'B原料'!H37</f>
        <v>0</v>
      </c>
      <c r="I37" s="16">
        <f>'P原料'!I37+'B原料'!I37</f>
        <v>0</v>
      </c>
      <c r="J37" s="16">
        <f>SUM(D37:I37)</f>
        <v>0</v>
      </c>
      <c r="K37" s="16">
        <f>'P原料'!K37+'B原料'!K37</f>
        <v>0</v>
      </c>
      <c r="L37" s="16">
        <f>'P原料'!L37+'B原料'!L37</f>
        <v>0</v>
      </c>
      <c r="M37" s="16">
        <f>'P原料'!M37+'B原料'!M37</f>
        <v>3000</v>
      </c>
      <c r="N37" s="16">
        <f>'P原料'!N37+'B原料'!N37</f>
        <v>0</v>
      </c>
      <c r="O37" s="16">
        <f>'P原料'!O37+'B原料'!O37</f>
        <v>0</v>
      </c>
      <c r="P37" s="16">
        <f>'P原料'!P37+'B原料'!P37</f>
        <v>0</v>
      </c>
      <c r="Q37" s="16">
        <f>SUM(K37:P37)</f>
        <v>3000</v>
      </c>
      <c r="R37" s="16">
        <f>Q37+J37</f>
        <v>3000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16">
        <f>'P原料'!D38+'B原料'!D38</f>
        <v>0</v>
      </c>
      <c r="E38" s="16">
        <f>'P原料'!E38+'B原料'!E38</f>
        <v>0</v>
      </c>
      <c r="F38" s="16">
        <f>'P原料'!F38+'B原料'!F38</f>
        <v>0</v>
      </c>
      <c r="G38" s="16">
        <f>'P原料'!G38+'B原料'!G38</f>
        <v>0</v>
      </c>
      <c r="H38" s="16">
        <f>'P原料'!H38+'B原料'!H38</f>
        <v>0</v>
      </c>
      <c r="I38" s="16">
        <f>'P原料'!I38+'B原料'!I38</f>
        <v>0</v>
      </c>
      <c r="J38" s="16">
        <f>SUM(D38:I38)</f>
        <v>0</v>
      </c>
      <c r="K38" s="16">
        <f>'P原料'!K38+'B原料'!K38</f>
        <v>0</v>
      </c>
      <c r="L38" s="16">
        <f>'P原料'!L38+'B原料'!L38</f>
        <v>0</v>
      </c>
      <c r="M38" s="16">
        <f>'P原料'!M38+'B原料'!M38</f>
        <v>120831</v>
      </c>
      <c r="N38" s="16">
        <f>'P原料'!N38+'B原料'!N38</f>
        <v>0</v>
      </c>
      <c r="O38" s="16">
        <f>'P原料'!O38+'B原料'!O38</f>
        <v>0</v>
      </c>
      <c r="P38" s="16">
        <f>'P原料'!P38+'B原料'!P38</f>
        <v>0</v>
      </c>
      <c r="Q38" s="16">
        <f>SUM(K38:P38)</f>
        <v>120831</v>
      </c>
      <c r="R38" s="16">
        <f>Q38+J38</f>
        <v>120831</v>
      </c>
      <c r="S38" s="8"/>
    </row>
    <row r="39" spans="1:19" ht="13.5" thickBot="1">
      <c r="A39" s="39">
        <f>IF(A37=0,"",(A38/A37)*1000)</f>
      </c>
      <c r="B39" s="40" t="s">
        <v>11</v>
      </c>
      <c r="C39" s="41" t="s">
        <v>12</v>
      </c>
      <c r="D39" s="17">
        <f aca="true" t="shared" si="11" ref="D39:R39">IF(D37=0,"",(D38/D37)*1000)</f>
      </c>
      <c r="E39" s="17">
        <f t="shared" si="11"/>
      </c>
      <c r="F39" s="17">
        <f t="shared" si="11"/>
      </c>
      <c r="G39" s="17">
        <f t="shared" si="11"/>
      </c>
      <c r="H39" s="17">
        <f t="shared" si="11"/>
      </c>
      <c r="I39" s="17">
        <f t="shared" si="11"/>
      </c>
      <c r="J39" s="17">
        <f t="shared" si="11"/>
      </c>
      <c r="K39" s="17">
        <f t="shared" si="11"/>
      </c>
      <c r="L39" s="17">
        <f t="shared" si="11"/>
      </c>
      <c r="M39" s="17">
        <f t="shared" si="11"/>
        <v>40277</v>
      </c>
      <c r="N39" s="17">
        <f t="shared" si="11"/>
      </c>
      <c r="O39" s="17">
        <f t="shared" si="11"/>
      </c>
      <c r="P39" s="17">
        <f t="shared" si="11"/>
      </c>
      <c r="Q39" s="17">
        <f t="shared" si="11"/>
        <v>40277</v>
      </c>
      <c r="R39" s="17">
        <f t="shared" si="11"/>
        <v>40277</v>
      </c>
      <c r="S39" s="8"/>
    </row>
    <row r="40" spans="1:19" ht="12.75">
      <c r="A40" s="35"/>
      <c r="B40" s="36" t="s">
        <v>6</v>
      </c>
      <c r="C40" s="37" t="s">
        <v>7</v>
      </c>
      <c r="D40" s="16">
        <f>'P原料'!D40+'B原料'!D40</f>
        <v>19893</v>
      </c>
      <c r="E40" s="16">
        <f>'P原料'!E40+'B原料'!E40</f>
        <v>24572</v>
      </c>
      <c r="F40" s="16">
        <f>'P原料'!F40+'B原料'!F40</f>
        <v>0</v>
      </c>
      <c r="G40" s="16">
        <f>'P原料'!G40+'B原料'!G40</f>
        <v>1479</v>
      </c>
      <c r="H40" s="16">
        <f>'P原料'!H40+'B原料'!H40</f>
        <v>8793</v>
      </c>
      <c r="I40" s="16">
        <f>'P原料'!I40+'B原料'!I40</f>
        <v>9200</v>
      </c>
      <c r="J40" s="16">
        <f>'P原料'!J40+'B原料'!J40</f>
        <v>63937</v>
      </c>
      <c r="K40" s="16">
        <f>'P原料'!K40+'B原料'!K40</f>
        <v>8000</v>
      </c>
      <c r="L40" s="16">
        <f>'P原料'!L40+'B原料'!L40</f>
        <v>4000</v>
      </c>
      <c r="M40" s="16">
        <f>'P原料'!M40+'B原料'!M40</f>
        <v>6000</v>
      </c>
      <c r="N40" s="16">
        <f>'P原料'!N40+'B原料'!N40</f>
        <v>0</v>
      </c>
      <c r="O40" s="16">
        <f>'P原料'!O40+'B原料'!O40</f>
        <v>4100</v>
      </c>
      <c r="P40" s="16">
        <f>'P原料'!P40+'B原料'!P40</f>
        <v>4996</v>
      </c>
      <c r="Q40" s="16">
        <f>'P原料'!Q40+'B原料'!Q40</f>
        <v>27096</v>
      </c>
      <c r="R40" s="16">
        <f>J40+Q40</f>
        <v>91033</v>
      </c>
      <c r="S40" s="8"/>
    </row>
    <row r="41" spans="1:19" ht="12.75">
      <c r="A41" s="38" t="s">
        <v>24</v>
      </c>
      <c r="B41" s="36" t="s">
        <v>9</v>
      </c>
      <c r="C41" s="37" t="s">
        <v>10</v>
      </c>
      <c r="D41" s="16">
        <f>'P原料'!D41+'B原料'!D41</f>
        <v>695680</v>
      </c>
      <c r="E41" s="16">
        <f>'P原料'!E41+'B原料'!E41</f>
        <v>898499</v>
      </c>
      <c r="F41" s="16">
        <f>'P原料'!F41+'B原料'!F41</f>
        <v>0</v>
      </c>
      <c r="G41" s="16">
        <f>'P原料'!G41+'B原料'!G41</f>
        <v>45074</v>
      </c>
      <c r="H41" s="16">
        <f>'P原料'!H41+'B原料'!H41</f>
        <v>316684</v>
      </c>
      <c r="I41" s="16">
        <f>'P原料'!I41+'B原料'!I41</f>
        <v>317042</v>
      </c>
      <c r="J41" s="16">
        <f>'P原料'!J41+'B原料'!J41</f>
        <v>2272979</v>
      </c>
      <c r="K41" s="16">
        <f>'P原料'!K41+'B原料'!K41</f>
        <v>290083</v>
      </c>
      <c r="L41" s="16">
        <f>'P原料'!L41+'B原料'!L41</f>
        <v>166836</v>
      </c>
      <c r="M41" s="16">
        <f>'P原料'!M41+'B原料'!M41</f>
        <v>236781</v>
      </c>
      <c r="N41" s="16">
        <f>'P原料'!N41+'B原料'!N41</f>
        <v>0</v>
      </c>
      <c r="O41" s="16">
        <f>'P原料'!O41+'B原料'!O41</f>
        <v>163081</v>
      </c>
      <c r="P41" s="16">
        <f>'P原料'!P41+'B原料'!P41</f>
        <v>204986</v>
      </c>
      <c r="Q41" s="16">
        <f>'P原料'!Q41+'B原料'!Q41</f>
        <v>1061767</v>
      </c>
      <c r="R41" s="16">
        <f>J41+Q41</f>
        <v>3334746</v>
      </c>
      <c r="S41" s="8"/>
    </row>
    <row r="42" spans="1:19" ht="13.5" thickBot="1">
      <c r="A42" s="39">
        <f>IF(A40=0,"",(A41/A40)*1000)</f>
      </c>
      <c r="B42" s="40" t="s">
        <v>11</v>
      </c>
      <c r="C42" s="41" t="s">
        <v>12</v>
      </c>
      <c r="D42" s="17">
        <f aca="true" t="shared" si="12" ref="D42:R42">IF(D40=0,"",(D41/D40)*1000)</f>
        <v>34971.09536017694</v>
      </c>
      <c r="E42" s="17">
        <f t="shared" si="12"/>
        <v>36565.96939606056</v>
      </c>
      <c r="F42" s="17">
        <f t="shared" si="12"/>
      </c>
      <c r="G42" s="17">
        <f t="shared" si="12"/>
        <v>30475.99729546991</v>
      </c>
      <c r="H42" s="17">
        <f t="shared" si="12"/>
        <v>36015.46684862959</v>
      </c>
      <c r="I42" s="17">
        <f t="shared" si="12"/>
        <v>34461.08695652174</v>
      </c>
      <c r="J42" s="17">
        <f t="shared" si="12"/>
        <v>35550.291693385676</v>
      </c>
      <c r="K42" s="17">
        <f t="shared" si="12"/>
        <v>36260.375</v>
      </c>
      <c r="L42" s="17">
        <f t="shared" si="12"/>
        <v>41709</v>
      </c>
      <c r="M42" s="17">
        <f t="shared" si="12"/>
        <v>39463.5</v>
      </c>
      <c r="N42" s="17">
        <f t="shared" si="12"/>
      </c>
      <c r="O42" s="17">
        <f t="shared" si="12"/>
        <v>39775.85365853658</v>
      </c>
      <c r="P42" s="17">
        <f t="shared" si="12"/>
        <v>41030.02401921537</v>
      </c>
      <c r="Q42" s="17">
        <f t="shared" si="12"/>
        <v>39185.37791555949</v>
      </c>
      <c r="R42" s="17">
        <f t="shared" si="12"/>
        <v>36632.27620752914</v>
      </c>
      <c r="S42" s="8"/>
    </row>
    <row r="43" spans="1:19" ht="18" thickBot="1">
      <c r="A43" s="32" t="s">
        <v>25</v>
      </c>
      <c r="B43" s="33"/>
      <c r="C43" s="6"/>
      <c r="D43" s="15">
        <f>'総合計'!D43</f>
        <v>106.02</v>
      </c>
      <c r="E43" s="15">
        <f>'総合計'!E43</f>
        <v>107.38</v>
      </c>
      <c r="F43" s="15">
        <f>'総合計'!F43</f>
        <v>107.19</v>
      </c>
      <c r="G43" s="15">
        <f>'総合計'!G43</f>
        <v>106.34</v>
      </c>
      <c r="H43" s="15">
        <f>'総合計'!H43</f>
        <v>108.7</v>
      </c>
      <c r="I43" s="15">
        <f>'総合計'!I43</f>
        <v>106.71</v>
      </c>
      <c r="J43" s="15">
        <f>'総合計'!J43</f>
        <v>107.05737795391397</v>
      </c>
      <c r="K43" s="15">
        <f>'総合計'!K43</f>
        <v>107.88</v>
      </c>
      <c r="L43" s="15">
        <f>'総合計'!L43</f>
        <v>108.14</v>
      </c>
      <c r="M43" s="15">
        <f>'総合計'!M43</f>
        <v>110.67</v>
      </c>
      <c r="N43" s="15">
        <f>'総合計'!N43</f>
        <v>115.37</v>
      </c>
      <c r="O43" s="15">
        <f>'総合計'!O43</f>
        <v>116.56</v>
      </c>
      <c r="P43" s="15">
        <f>'総合計'!P43</f>
        <v>118.1</v>
      </c>
      <c r="Q43" s="15">
        <f>'総合計'!Q43</f>
        <v>112.74800993728414</v>
      </c>
      <c r="R43" s="15">
        <f>'総合計'!R43</f>
        <v>109.9268961294958</v>
      </c>
      <c r="S43" s="8"/>
    </row>
    <row r="44" spans="4:18" ht="12.75"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  <c r="R44" s="20"/>
    </row>
    <row r="45" spans="4:18" ht="12.7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3"/>
    </row>
  </sheetData>
  <printOptions/>
  <pageMargins left="0.7086614173228347" right="0.31496062992125984" top="0.3937007874015748" bottom="0.3937007874015748" header="0.31496062992125984" footer="0.2362204724409449"/>
  <pageSetup horizontalDpi="300" verticalDpi="300" orientation="landscape" paperSize="12" scale="110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B1" sqref="B1"/>
    </sheetView>
  </sheetViews>
  <sheetFormatPr defaultColWidth="9.140625" defaultRowHeight="12.75"/>
  <cols>
    <col min="10" max="10" width="10.28125" style="0" customWidth="1"/>
    <col min="18" max="18" width="9.57421875" style="0" customWidth="1"/>
    <col min="19" max="19" width="0.71875" style="0" customWidth="1"/>
  </cols>
  <sheetData>
    <row r="1" spans="1:10" ht="17.25">
      <c r="A1" s="2" t="s">
        <v>0</v>
      </c>
      <c r="B1" s="1" t="s">
        <v>47</v>
      </c>
      <c r="C1" s="1"/>
      <c r="D1" s="1"/>
      <c r="E1" s="1"/>
      <c r="F1" s="1"/>
      <c r="H1" s="29" t="s">
        <v>42</v>
      </c>
      <c r="I1" s="1"/>
      <c r="J1" s="1"/>
    </row>
    <row r="2" spans="1:18" ht="13.5" thickBot="1">
      <c r="A2" s="4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7" t="s">
        <v>29</v>
      </c>
      <c r="B3" s="6"/>
      <c r="C3" s="6"/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1" t="s">
        <v>3</v>
      </c>
      <c r="K3" s="30">
        <v>10</v>
      </c>
      <c r="L3" s="30">
        <v>11</v>
      </c>
      <c r="M3" s="30">
        <v>12</v>
      </c>
      <c r="N3" s="30">
        <v>1</v>
      </c>
      <c r="O3" s="30">
        <v>2</v>
      </c>
      <c r="P3" s="30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16">
        <f>'P一般'!D5+'P原料'!D4</f>
        <v>435510</v>
      </c>
      <c r="E4" s="16">
        <f>'P一般'!E5+'P原料'!E4</f>
        <v>540513</v>
      </c>
      <c r="F4" s="16">
        <f>'P一般'!F5+'P原料'!F4</f>
        <v>422500</v>
      </c>
      <c r="G4" s="16">
        <f>'P一般'!G5+'P原料'!G4</f>
        <v>432914</v>
      </c>
      <c r="H4" s="16">
        <f>'P一般'!H5+'P原料'!H4</f>
        <v>471291</v>
      </c>
      <c r="I4" s="16">
        <f>'P一般'!I5+'P原料'!I4</f>
        <v>376130</v>
      </c>
      <c r="J4" s="16">
        <f>'P一般'!J5+'P原料'!J4</f>
        <v>2678858</v>
      </c>
      <c r="K4" s="16">
        <f>'P一般'!K5+'P原料'!K4</f>
        <v>340778</v>
      </c>
      <c r="L4" s="16">
        <f>'P一般'!L5+'P原料'!L4</f>
        <v>435611</v>
      </c>
      <c r="M4" s="16">
        <f>'P一般'!M5+'P原料'!M4</f>
        <v>442601</v>
      </c>
      <c r="N4" s="16">
        <f>'P一般'!N5+'P原料'!N4</f>
        <v>345130</v>
      </c>
      <c r="O4" s="16">
        <f>'P一般'!O5+'P原料'!O4</f>
        <v>279935</v>
      </c>
      <c r="P4" s="16">
        <f>'P一般'!P5+'P原料'!P4</f>
        <v>415123</v>
      </c>
      <c r="Q4" s="16">
        <f>'P一般'!Q5+'P原料'!Q4</f>
        <v>2259178</v>
      </c>
      <c r="R4" s="16">
        <f>'P一般'!R5+'P原料'!R4</f>
        <v>4938036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16">
        <f>'P一般'!D6+'P原料'!D5</f>
        <v>16836255</v>
      </c>
      <c r="E5" s="16">
        <f>'P一般'!E6+'P原料'!E5</f>
        <v>19152918</v>
      </c>
      <c r="F5" s="16">
        <f>'P一般'!F6+'P原料'!F5</f>
        <v>13407982</v>
      </c>
      <c r="G5" s="16">
        <f>'P一般'!G6+'P原料'!G5</f>
        <v>14336221</v>
      </c>
      <c r="H5" s="16">
        <f>'P一般'!H6+'P原料'!H5</f>
        <v>17164608</v>
      </c>
      <c r="I5" s="16">
        <f>'P一般'!I6+'P原料'!I5</f>
        <v>13307983</v>
      </c>
      <c r="J5" s="16">
        <f>'P一般'!J6+'P原料'!J5</f>
        <v>94205967</v>
      </c>
      <c r="K5" s="16">
        <f>'P一般'!K6+'P原料'!K5</f>
        <v>12302469</v>
      </c>
      <c r="L5" s="16">
        <f>'P一般'!L6+'P原料'!L5</f>
        <v>17213182</v>
      </c>
      <c r="M5" s="16">
        <f>'P一般'!M6+'P原料'!M5</f>
        <v>18712959</v>
      </c>
      <c r="N5" s="16">
        <f>'P一般'!N6+'P原料'!N5</f>
        <v>14876374</v>
      </c>
      <c r="O5" s="16">
        <f>'P一般'!O6+'P原料'!O5</f>
        <v>12215278</v>
      </c>
      <c r="P5" s="16">
        <f>'P一般'!P6+'P原料'!P5</f>
        <v>18594641</v>
      </c>
      <c r="Q5" s="16">
        <f>'P一般'!Q6+'P原料'!Q5</f>
        <v>93914903</v>
      </c>
      <c r="R5" s="16">
        <f>'P一般'!R6+'P原料'!R5</f>
        <v>188120870</v>
      </c>
      <c r="S5" s="8"/>
    </row>
    <row r="6" spans="1:19" ht="13.5" thickBot="1">
      <c r="A6" s="39"/>
      <c r="B6" s="40" t="s">
        <v>11</v>
      </c>
      <c r="C6" s="41" t="s">
        <v>12</v>
      </c>
      <c r="D6" s="17">
        <f aca="true" t="shared" si="0" ref="D6:R6">(D5/D4)*1000</f>
        <v>38658.71047737136</v>
      </c>
      <c r="E6" s="17">
        <f t="shared" si="0"/>
        <v>35434.70369815342</v>
      </c>
      <c r="F6" s="17">
        <f t="shared" si="0"/>
        <v>31734.868639053253</v>
      </c>
      <c r="G6" s="17">
        <f t="shared" si="0"/>
        <v>33115.63266607224</v>
      </c>
      <c r="H6" s="17">
        <f t="shared" si="0"/>
        <v>36420.40268114604</v>
      </c>
      <c r="I6" s="17">
        <f t="shared" si="0"/>
        <v>35381.338898785</v>
      </c>
      <c r="J6" s="17">
        <f t="shared" si="0"/>
        <v>35166.465337095135</v>
      </c>
      <c r="K6" s="17">
        <f t="shared" si="0"/>
        <v>36101.124485735585</v>
      </c>
      <c r="L6" s="17">
        <f t="shared" si="0"/>
        <v>39515.030612174625</v>
      </c>
      <c r="M6" s="17">
        <f t="shared" si="0"/>
        <v>42279.52264003018</v>
      </c>
      <c r="N6" s="17">
        <f t="shared" si="0"/>
        <v>43103.68267029815</v>
      </c>
      <c r="O6" s="17">
        <f t="shared" si="0"/>
        <v>43636.12267133442</v>
      </c>
      <c r="P6" s="17">
        <f t="shared" si="0"/>
        <v>44793.08783179925</v>
      </c>
      <c r="Q6" s="17">
        <f t="shared" si="0"/>
        <v>41570.386662759636</v>
      </c>
      <c r="R6" s="17">
        <f t="shared" si="0"/>
        <v>38096.29374917478</v>
      </c>
      <c r="S6" s="13">
        <f>IF(S4=0,"",(S5/S4)*1000)</f>
      </c>
    </row>
    <row r="7" spans="1:19" ht="12.75">
      <c r="A7" s="35"/>
      <c r="B7" s="36" t="s">
        <v>6</v>
      </c>
      <c r="C7" s="37" t="s">
        <v>7</v>
      </c>
      <c r="D7" s="16">
        <f>'P一般'!D8+'P原料'!D7</f>
        <v>64420</v>
      </c>
      <c r="E7" s="16">
        <f>'P一般'!E8+'P原料'!E7</f>
        <v>157067</v>
      </c>
      <c r="F7" s="16">
        <f>'P一般'!F8+'P原料'!F7</f>
        <v>59173</v>
      </c>
      <c r="G7" s="16">
        <f>'P一般'!G8+'P原料'!G7</f>
        <v>89611</v>
      </c>
      <c r="H7" s="16">
        <f>'P一般'!H8+'P原料'!H7</f>
        <v>43748</v>
      </c>
      <c r="I7" s="16">
        <f>'P一般'!I8+'P原料'!I7</f>
        <v>86637</v>
      </c>
      <c r="J7" s="16">
        <f>'P一般'!J8+'P原料'!J7</f>
        <v>500656</v>
      </c>
      <c r="K7" s="16">
        <f>'P一般'!K8+'P原料'!K7</f>
        <v>75578</v>
      </c>
      <c r="L7" s="16">
        <f>'P一般'!L8+'P原料'!L7</f>
        <v>62357</v>
      </c>
      <c r="M7" s="16">
        <f>'P一般'!M8+'P原料'!M7</f>
        <v>79549</v>
      </c>
      <c r="N7" s="16">
        <f>'P一般'!N8+'P原料'!N7</f>
        <v>107494</v>
      </c>
      <c r="O7" s="16">
        <f>'P一般'!O8+'P原料'!O7</f>
        <v>44177</v>
      </c>
      <c r="P7" s="16">
        <f>'P一般'!P8+'P原料'!P7</f>
        <v>128531</v>
      </c>
      <c r="Q7" s="16">
        <f>'P一般'!Q8+'P原料'!Q7</f>
        <v>497686</v>
      </c>
      <c r="R7" s="16">
        <f>'P一般'!R8+'P原料'!R7</f>
        <v>998342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16">
        <f>'P一般'!D9+'P原料'!D8</f>
        <v>2467402</v>
      </c>
      <c r="E8" s="16">
        <f>'P一般'!E9+'P原料'!E8</f>
        <v>5376532</v>
      </c>
      <c r="F8" s="16">
        <f>'P一般'!F9+'P原料'!F8</f>
        <v>1856307</v>
      </c>
      <c r="G8" s="16">
        <f>'P一般'!G9+'P原料'!G8</f>
        <v>3058478</v>
      </c>
      <c r="H8" s="16">
        <f>'P一般'!H9+'P原料'!H8</f>
        <v>1581349</v>
      </c>
      <c r="I8" s="16">
        <f>'P一般'!I9+'P原料'!I8</f>
        <v>3044132</v>
      </c>
      <c r="J8" s="16">
        <f>'P一般'!J9+'P原料'!J8</f>
        <v>17384200</v>
      </c>
      <c r="K8" s="16">
        <f>'P一般'!K9+'P原料'!K8</f>
        <v>2730450</v>
      </c>
      <c r="L8" s="16">
        <f>'P一般'!L9+'P原料'!L8</f>
        <v>2506826</v>
      </c>
      <c r="M8" s="16">
        <f>'P一般'!M9+'P原料'!M8</f>
        <v>3374960</v>
      </c>
      <c r="N8" s="16">
        <f>'P一般'!N9+'P原料'!N8</f>
        <v>4535533</v>
      </c>
      <c r="O8" s="16">
        <f>'P一般'!O9+'P原料'!O8</f>
        <v>2055589</v>
      </c>
      <c r="P8" s="16">
        <f>'P一般'!P9+'P原料'!P8</f>
        <v>5875652</v>
      </c>
      <c r="Q8" s="16">
        <f>'P一般'!Q9+'P原料'!Q8</f>
        <v>21079010</v>
      </c>
      <c r="R8" s="16">
        <f>'P一般'!R9+'P原料'!R8</f>
        <v>38463210</v>
      </c>
      <c r="S8" s="8"/>
    </row>
    <row r="9" spans="1:19" ht="13.5" thickBot="1">
      <c r="A9" s="39"/>
      <c r="B9" s="40" t="s">
        <v>11</v>
      </c>
      <c r="C9" s="41" t="s">
        <v>12</v>
      </c>
      <c r="D9" s="17">
        <f aca="true" t="shared" si="1" ref="D9:R9">(D8/D7)*1000</f>
        <v>38301.8006830177</v>
      </c>
      <c r="E9" s="17">
        <f t="shared" si="1"/>
        <v>34230.8186952065</v>
      </c>
      <c r="F9" s="17">
        <f t="shared" si="1"/>
        <v>31370.84481097798</v>
      </c>
      <c r="G9" s="17">
        <f t="shared" si="1"/>
        <v>34130.608965417196</v>
      </c>
      <c r="H9" s="17">
        <f t="shared" si="1"/>
        <v>36146.772423882234</v>
      </c>
      <c r="I9" s="17">
        <f t="shared" si="1"/>
        <v>35136.627537887965</v>
      </c>
      <c r="J9" s="17">
        <f t="shared" si="1"/>
        <v>34722.843629158546</v>
      </c>
      <c r="K9" s="17">
        <f t="shared" si="1"/>
        <v>36127.57680806584</v>
      </c>
      <c r="L9" s="17">
        <f t="shared" si="1"/>
        <v>40201.19633721955</v>
      </c>
      <c r="M9" s="17">
        <f t="shared" si="1"/>
        <v>42426.17757608518</v>
      </c>
      <c r="N9" s="17">
        <f t="shared" si="1"/>
        <v>42193.35962937466</v>
      </c>
      <c r="O9" s="17">
        <f t="shared" si="1"/>
        <v>46530.75129592322</v>
      </c>
      <c r="P9" s="17">
        <f t="shared" si="1"/>
        <v>45713.89003431079</v>
      </c>
      <c r="Q9" s="17">
        <f t="shared" si="1"/>
        <v>42354.034471534265</v>
      </c>
      <c r="R9" s="17">
        <f t="shared" si="1"/>
        <v>38527.0879117577</v>
      </c>
      <c r="S9" s="8"/>
    </row>
    <row r="10" spans="1:19" ht="12.75">
      <c r="A10" s="35"/>
      <c r="B10" s="36" t="s">
        <v>6</v>
      </c>
      <c r="C10" s="37" t="s">
        <v>7</v>
      </c>
      <c r="D10" s="16">
        <f>'P一般'!D11+'P原料'!D10</f>
        <v>30888</v>
      </c>
      <c r="E10" s="16">
        <f>'P一般'!E11+'P原料'!E10</f>
        <v>0</v>
      </c>
      <c r="F10" s="16">
        <f>'P一般'!F11+'P原料'!F10</f>
        <v>0</v>
      </c>
      <c r="G10" s="16">
        <f>'P一般'!G11+'P原料'!G10</f>
        <v>49327</v>
      </c>
      <c r="H10" s="16">
        <f>'P一般'!H11+'P原料'!H10</f>
        <v>0</v>
      </c>
      <c r="I10" s="16">
        <f>'P一般'!I11+'P原料'!I10</f>
        <v>12553</v>
      </c>
      <c r="J10" s="16">
        <f>'P一般'!J11+'P原料'!J10</f>
        <v>92768</v>
      </c>
      <c r="K10" s="16">
        <f>'P一般'!K11+'P原料'!K10</f>
        <v>0</v>
      </c>
      <c r="L10" s="16">
        <f>'P一般'!L11+'P原料'!L10</f>
        <v>41524</v>
      </c>
      <c r="M10" s="16">
        <f>'P一般'!M11+'P原料'!M10</f>
        <v>0</v>
      </c>
      <c r="N10" s="16">
        <f>'P一般'!N11+'P原料'!N10</f>
        <v>0</v>
      </c>
      <c r="O10" s="16">
        <f>'P一般'!O11+'P原料'!O10</f>
        <v>32914</v>
      </c>
      <c r="P10" s="16">
        <f>'P一般'!P11+'P原料'!P10</f>
        <v>45097</v>
      </c>
      <c r="Q10" s="16">
        <f>'P一般'!Q11+'P原料'!Q10</f>
        <v>119535</v>
      </c>
      <c r="R10" s="16">
        <f>'P一般'!R11+'P原料'!R10</f>
        <v>212303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16">
        <f>'P一般'!D12+'P原料'!D11</f>
        <v>1231497</v>
      </c>
      <c r="E11" s="16">
        <f>'P一般'!E12+'P原料'!E11</f>
        <v>0</v>
      </c>
      <c r="F11" s="16">
        <f>'P一般'!F12+'P原料'!F11</f>
        <v>0</v>
      </c>
      <c r="G11" s="16">
        <f>'P一般'!G12+'P原料'!G11</f>
        <v>1503490</v>
      </c>
      <c r="H11" s="16">
        <f>'P一般'!H12+'P原料'!H11</f>
        <v>0</v>
      </c>
      <c r="I11" s="16">
        <f>'P一般'!I12+'P原料'!I11</f>
        <v>418881</v>
      </c>
      <c r="J11" s="16">
        <f>'P一般'!J12+'P原料'!J11</f>
        <v>3153868</v>
      </c>
      <c r="K11" s="16">
        <f>'P一般'!K12+'P原料'!K11</f>
        <v>0</v>
      </c>
      <c r="L11" s="16">
        <f>'P一般'!L12+'P原料'!L11</f>
        <v>1671940</v>
      </c>
      <c r="M11" s="16">
        <f>'P一般'!M12+'P原料'!M11</f>
        <v>0</v>
      </c>
      <c r="N11" s="16">
        <f>'P一般'!N12+'P原料'!N11</f>
        <v>0</v>
      </c>
      <c r="O11" s="16">
        <f>'P一般'!O12+'P原料'!O11</f>
        <v>1450666</v>
      </c>
      <c r="P11" s="16">
        <f>'P一般'!P12+'P原料'!P11</f>
        <v>2090767</v>
      </c>
      <c r="Q11" s="16">
        <f>'P一般'!Q12+'P原料'!Q11</f>
        <v>5213373</v>
      </c>
      <c r="R11" s="16">
        <f>'P一般'!R12+'P原料'!R11</f>
        <v>8367241</v>
      </c>
      <c r="S11" s="8"/>
    </row>
    <row r="12" spans="1:19" ht="13.5" thickBot="1">
      <c r="A12" s="39"/>
      <c r="B12" s="40" t="s">
        <v>11</v>
      </c>
      <c r="C12" s="41" t="s">
        <v>12</v>
      </c>
      <c r="D12" s="17">
        <f aca="true" t="shared" si="2" ref="D12:R12">(D11/D10)*1000</f>
        <v>39869.755244755244</v>
      </c>
      <c r="E12" s="17" t="e">
        <f t="shared" si="2"/>
        <v>#DIV/0!</v>
      </c>
      <c r="F12" s="17" t="e">
        <f t="shared" si="2"/>
        <v>#DIV/0!</v>
      </c>
      <c r="G12" s="17">
        <f t="shared" si="2"/>
        <v>30480.06162953352</v>
      </c>
      <c r="H12" s="17" t="e">
        <f t="shared" si="2"/>
        <v>#DIV/0!</v>
      </c>
      <c r="I12" s="17">
        <f t="shared" si="2"/>
        <v>33368.995459252765</v>
      </c>
      <c r="J12" s="17">
        <f t="shared" si="2"/>
        <v>33997.36978268369</v>
      </c>
      <c r="K12" s="17" t="e">
        <f t="shared" si="2"/>
        <v>#DIV/0!</v>
      </c>
      <c r="L12" s="17">
        <f t="shared" si="2"/>
        <v>40264.42539254407</v>
      </c>
      <c r="M12" s="17" t="e">
        <f t="shared" si="2"/>
        <v>#DIV/0!</v>
      </c>
      <c r="N12" s="17" t="e">
        <f t="shared" si="2"/>
        <v>#DIV/0!</v>
      </c>
      <c r="O12" s="17">
        <f t="shared" si="2"/>
        <v>44074.43641003828</v>
      </c>
      <c r="P12" s="17">
        <f t="shared" si="2"/>
        <v>46361.55398363528</v>
      </c>
      <c r="Q12" s="17">
        <f t="shared" si="2"/>
        <v>43613.77839126616</v>
      </c>
      <c r="R12" s="17">
        <f t="shared" si="2"/>
        <v>39411.788811274455</v>
      </c>
      <c r="S12" s="13">
        <f>IF(S10=0,"",(S11/S10)*1000)</f>
      </c>
    </row>
    <row r="13" spans="1:19" ht="12.75">
      <c r="A13" s="35"/>
      <c r="B13" s="36" t="s">
        <v>6</v>
      </c>
      <c r="C13" s="37" t="s">
        <v>7</v>
      </c>
      <c r="D13" s="16">
        <f>'P一般'!D14+'P原料'!D13</f>
        <v>0</v>
      </c>
      <c r="E13" s="16">
        <f>'P一般'!E14+'P原料'!E13</f>
        <v>0</v>
      </c>
      <c r="F13" s="16">
        <f>'P一般'!F14+'P原料'!F13</f>
        <v>0</v>
      </c>
      <c r="G13" s="16">
        <f>'P一般'!G14+'P原料'!G13</f>
        <v>0</v>
      </c>
      <c r="H13" s="16">
        <f>'P一般'!H14+'P原料'!H13</f>
        <v>9052</v>
      </c>
      <c r="I13" s="16">
        <f>'P一般'!I14+'P原料'!I13</f>
        <v>0</v>
      </c>
      <c r="J13" s="16">
        <f>'P一般'!J14+'P原料'!J13</f>
        <v>9052</v>
      </c>
      <c r="K13" s="16">
        <f>'P一般'!K14+'P原料'!K13</f>
        <v>0</v>
      </c>
      <c r="L13" s="16">
        <f>'P一般'!L14+'P原料'!L13</f>
        <v>0</v>
      </c>
      <c r="M13" s="16">
        <f>'P一般'!M14+'P原料'!M13</f>
        <v>0</v>
      </c>
      <c r="N13" s="16">
        <f>'P一般'!N14+'P原料'!N13</f>
        <v>0</v>
      </c>
      <c r="O13" s="16">
        <f>'P一般'!O14+'P原料'!O13</f>
        <v>0</v>
      </c>
      <c r="P13" s="16">
        <f>'P一般'!P14+'P原料'!P13</f>
        <v>0</v>
      </c>
      <c r="Q13" s="16">
        <f>'P一般'!Q14+'P原料'!Q13</f>
        <v>0</v>
      </c>
      <c r="R13" s="16">
        <f>'P一般'!R14+'P原料'!R13</f>
        <v>9052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16">
        <f>'P一般'!D15+'P原料'!D14</f>
        <v>0</v>
      </c>
      <c r="E14" s="16">
        <f>'P一般'!E15+'P原料'!E14</f>
        <v>0</v>
      </c>
      <c r="F14" s="16">
        <f>'P一般'!F15+'P原料'!F14</f>
        <v>0</v>
      </c>
      <c r="G14" s="16">
        <f>'P一般'!G15+'P原料'!G14</f>
        <v>0</v>
      </c>
      <c r="H14" s="16">
        <f>'P一般'!H15+'P原料'!H14</f>
        <v>320158</v>
      </c>
      <c r="I14" s="16">
        <f>'P一般'!I15+'P原料'!I14</f>
        <v>0</v>
      </c>
      <c r="J14" s="16">
        <f>'P一般'!J15+'P原料'!J14</f>
        <v>320158</v>
      </c>
      <c r="K14" s="16">
        <f>'P一般'!K15+'P原料'!K14</f>
        <v>0</v>
      </c>
      <c r="L14" s="16">
        <f>'P一般'!L15+'P原料'!L14</f>
        <v>0</v>
      </c>
      <c r="M14" s="16">
        <f>'P一般'!M15+'P原料'!M14</f>
        <v>0</v>
      </c>
      <c r="N14" s="16">
        <f>'P一般'!N15+'P原料'!N14</f>
        <v>0</v>
      </c>
      <c r="O14" s="16">
        <f>'P一般'!O15+'P原料'!O14</f>
        <v>0</v>
      </c>
      <c r="P14" s="16">
        <f>'P一般'!P15+'P原料'!P14</f>
        <v>0</v>
      </c>
      <c r="Q14" s="16">
        <f>'P一般'!Q15+'P原料'!Q14</f>
        <v>0</v>
      </c>
      <c r="R14" s="16">
        <f>'P一般'!R15+'P原料'!R14</f>
        <v>320158</v>
      </c>
      <c r="S14" s="8"/>
    </row>
    <row r="15" spans="1:19" ht="13.5" thickBot="1">
      <c r="A15" s="39"/>
      <c r="B15" s="40" t="s">
        <v>11</v>
      </c>
      <c r="C15" s="41" t="s">
        <v>12</v>
      </c>
      <c r="D15" s="17" t="e">
        <f aca="true" t="shared" si="3" ref="D15:R15">(D14/D13)*1000</f>
        <v>#DIV/0!</v>
      </c>
      <c r="E15" s="17" t="e">
        <f t="shared" si="3"/>
        <v>#DIV/0!</v>
      </c>
      <c r="F15" s="17" t="e">
        <f t="shared" si="3"/>
        <v>#DIV/0!</v>
      </c>
      <c r="G15" s="17" t="e">
        <f t="shared" si="3"/>
        <v>#DIV/0!</v>
      </c>
      <c r="H15" s="17">
        <f t="shared" si="3"/>
        <v>35368.75828546177</v>
      </c>
      <c r="I15" s="17" t="e">
        <f t="shared" si="3"/>
        <v>#DIV/0!</v>
      </c>
      <c r="J15" s="17">
        <f t="shared" si="3"/>
        <v>35368.75828546177</v>
      </c>
      <c r="K15" s="17" t="e">
        <f t="shared" si="3"/>
        <v>#DIV/0!</v>
      </c>
      <c r="L15" s="17" t="e">
        <f t="shared" si="3"/>
        <v>#DIV/0!</v>
      </c>
      <c r="M15" s="17" t="e">
        <f t="shared" si="3"/>
        <v>#DIV/0!</v>
      </c>
      <c r="N15" s="17" t="e">
        <f t="shared" si="3"/>
        <v>#DIV/0!</v>
      </c>
      <c r="O15" s="17" t="e">
        <f t="shared" si="3"/>
        <v>#DIV/0!</v>
      </c>
      <c r="P15" s="17" t="e">
        <f t="shared" si="3"/>
        <v>#DIV/0!</v>
      </c>
      <c r="Q15" s="17" t="e">
        <f t="shared" si="3"/>
        <v>#DIV/0!</v>
      </c>
      <c r="R15" s="17">
        <f t="shared" si="3"/>
        <v>35368.75828546177</v>
      </c>
      <c r="S15" s="10"/>
    </row>
    <row r="16" spans="1:19" ht="12.75">
      <c r="A16" s="35"/>
      <c r="B16" s="36" t="s">
        <v>6</v>
      </c>
      <c r="C16" s="37" t="s">
        <v>7</v>
      </c>
      <c r="D16" s="16">
        <f>'P一般'!D17+'P原料'!D16</f>
        <v>39113</v>
      </c>
      <c r="E16" s="16">
        <f>'P一般'!E17+'P原料'!E16</f>
        <v>57200</v>
      </c>
      <c r="F16" s="16">
        <f>'P一般'!F17+'P原料'!F16</f>
        <v>52001</v>
      </c>
      <c r="G16" s="16">
        <f>'P一般'!G17+'P原料'!G16</f>
        <v>48749</v>
      </c>
      <c r="H16" s="16">
        <f>'P一般'!H17+'P原料'!H16</f>
        <v>30821</v>
      </c>
      <c r="I16" s="16">
        <f>'P一般'!I17+'P原料'!I16</f>
        <v>23505</v>
      </c>
      <c r="J16" s="16">
        <f>'P一般'!J17+'P原料'!J16</f>
        <v>251389</v>
      </c>
      <c r="K16" s="16">
        <f>'P一般'!K17+'P原料'!K16</f>
        <v>42009</v>
      </c>
      <c r="L16" s="16">
        <f>'P一般'!L17+'P原料'!L16</f>
        <v>0</v>
      </c>
      <c r="M16" s="16">
        <f>'P一般'!M17+'P原料'!M16</f>
        <v>51446</v>
      </c>
      <c r="N16" s="16">
        <f>'P一般'!N17+'P原料'!N16</f>
        <v>0</v>
      </c>
      <c r="O16" s="16">
        <f>'P一般'!O17+'P原料'!O16</f>
        <v>0</v>
      </c>
      <c r="P16" s="16">
        <f>'P一般'!P17+'P原料'!P16</f>
        <v>65835</v>
      </c>
      <c r="Q16" s="16">
        <f>'P一般'!Q17+'P原料'!Q16</f>
        <v>159290</v>
      </c>
      <c r="R16" s="16">
        <f>'P一般'!R17+'P原料'!R16</f>
        <v>410679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16">
        <f>'P一般'!D18+'P原料'!D17</f>
        <v>1486916</v>
      </c>
      <c r="E17" s="16">
        <f>'P一般'!E18+'P原料'!E17</f>
        <v>2057858</v>
      </c>
      <c r="F17" s="16">
        <f>'P一般'!F18+'P原料'!F17</f>
        <v>1704234</v>
      </c>
      <c r="G17" s="16">
        <f>'P一般'!G18+'P原料'!G17</f>
        <v>1592090</v>
      </c>
      <c r="H17" s="16">
        <f>'P一般'!H18+'P原料'!H17</f>
        <v>1136976</v>
      </c>
      <c r="I17" s="16">
        <f>'P一般'!I18+'P原料'!I17</f>
        <v>854855</v>
      </c>
      <c r="J17" s="16">
        <f>'P一般'!J18+'P原料'!J17</f>
        <v>8832929</v>
      </c>
      <c r="K17" s="16">
        <f>'P一般'!K18+'P原料'!K17</f>
        <v>1465656</v>
      </c>
      <c r="L17" s="16">
        <f>'P一般'!L18+'P原料'!L17</f>
        <v>0</v>
      </c>
      <c r="M17" s="16">
        <f>'P一般'!M18+'P原料'!M17</f>
        <v>2155296</v>
      </c>
      <c r="N17" s="16">
        <f>'P一般'!N18+'P原料'!N17</f>
        <v>0</v>
      </c>
      <c r="O17" s="16">
        <f>'P一般'!O18+'P原料'!O17</f>
        <v>0</v>
      </c>
      <c r="P17" s="16">
        <f>'P一般'!P18+'P原料'!P17</f>
        <v>2893049</v>
      </c>
      <c r="Q17" s="16">
        <f>'P一般'!Q18+'P原料'!Q17</f>
        <v>6514001</v>
      </c>
      <c r="R17" s="16">
        <f>'P一般'!R18+'P原料'!R17</f>
        <v>15346930</v>
      </c>
      <c r="S17" s="8"/>
    </row>
    <row r="18" spans="1:19" ht="13.5" thickBot="1">
      <c r="A18" s="39"/>
      <c r="B18" s="40" t="s">
        <v>11</v>
      </c>
      <c r="C18" s="41" t="s">
        <v>12</v>
      </c>
      <c r="D18" s="17">
        <f aca="true" t="shared" si="4" ref="D18:R18">(D17/D16)*1000</f>
        <v>38015.90264106563</v>
      </c>
      <c r="E18" s="17">
        <f t="shared" si="4"/>
        <v>35976.53846153846</v>
      </c>
      <c r="F18" s="17">
        <f t="shared" si="4"/>
        <v>32773.10051729774</v>
      </c>
      <c r="G18" s="17">
        <f t="shared" si="4"/>
        <v>32658.9263369505</v>
      </c>
      <c r="H18" s="17">
        <f t="shared" si="4"/>
        <v>36889.65315856072</v>
      </c>
      <c r="I18" s="17">
        <f t="shared" si="4"/>
        <v>36369.07041055095</v>
      </c>
      <c r="J18" s="17">
        <f t="shared" si="4"/>
        <v>35136.49761922757</v>
      </c>
      <c r="K18" s="17">
        <f t="shared" si="4"/>
        <v>34889.09519388702</v>
      </c>
      <c r="L18" s="17" t="e">
        <f t="shared" si="4"/>
        <v>#DIV/0!</v>
      </c>
      <c r="M18" s="17">
        <f t="shared" si="4"/>
        <v>41894.33580842048</v>
      </c>
      <c r="N18" s="17" t="e">
        <f t="shared" si="4"/>
        <v>#DIV/0!</v>
      </c>
      <c r="O18" s="17" t="e">
        <f t="shared" si="4"/>
        <v>#DIV/0!</v>
      </c>
      <c r="P18" s="17">
        <f t="shared" si="4"/>
        <v>43943.93559656717</v>
      </c>
      <c r="Q18" s="17">
        <f t="shared" si="4"/>
        <v>40893.97325632494</v>
      </c>
      <c r="R18" s="17">
        <f t="shared" si="4"/>
        <v>37369.64880113178</v>
      </c>
      <c r="S18" s="10"/>
    </row>
    <row r="19" spans="1:19" ht="12.75">
      <c r="A19" s="35"/>
      <c r="B19" s="36" t="s">
        <v>6</v>
      </c>
      <c r="C19" s="37" t="s">
        <v>7</v>
      </c>
      <c r="D19" s="16">
        <f>'P一般'!D20+'P原料'!D19</f>
        <v>202768</v>
      </c>
      <c r="E19" s="16">
        <f>'P一般'!E20+'P原料'!E19</f>
        <v>213376</v>
      </c>
      <c r="F19" s="16">
        <f>'P一般'!F20+'P原料'!F19</f>
        <v>198787</v>
      </c>
      <c r="G19" s="16">
        <f>'P一般'!G20+'P原料'!G19</f>
        <v>137729</v>
      </c>
      <c r="H19" s="16">
        <f>'P一般'!H20+'P原料'!H19</f>
        <v>121312</v>
      </c>
      <c r="I19" s="16">
        <f>'P一般'!I20+'P原料'!I19</f>
        <v>171070</v>
      </c>
      <c r="J19" s="16">
        <f>'P一般'!J20+'P原料'!J19</f>
        <v>1045042</v>
      </c>
      <c r="K19" s="16">
        <f>'P一般'!K20+'P原料'!K19</f>
        <v>241893</v>
      </c>
      <c r="L19" s="16">
        <f>'P一般'!L20+'P原料'!L19</f>
        <v>201452</v>
      </c>
      <c r="M19" s="16">
        <f>'P一般'!M20+'P原料'!M19</f>
        <v>186401</v>
      </c>
      <c r="N19" s="16">
        <f>'P一般'!N20+'P原料'!N19</f>
        <v>214047</v>
      </c>
      <c r="O19" s="16">
        <f>'P一般'!O20+'P原料'!O19</f>
        <v>225028</v>
      </c>
      <c r="P19" s="16">
        <f>'P一般'!P20+'P原料'!P19</f>
        <v>273574</v>
      </c>
      <c r="Q19" s="16">
        <f>'P一般'!Q20+'P原料'!Q19</f>
        <v>1342395</v>
      </c>
      <c r="R19" s="16">
        <f>'P一般'!R20+'P原料'!R19</f>
        <v>2387437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16">
        <f>'P一般'!D21+'P原料'!D20</f>
        <v>7237587</v>
      </c>
      <c r="E20" s="16">
        <f>'P一般'!E21+'P原料'!E20</f>
        <v>7575552</v>
      </c>
      <c r="F20" s="16">
        <f>'P一般'!F21+'P原料'!F20</f>
        <v>6177519</v>
      </c>
      <c r="G20" s="16">
        <f>'P一般'!G21+'P原料'!G20</f>
        <v>4604195</v>
      </c>
      <c r="H20" s="16">
        <f>'P一般'!H21+'P原料'!H20</f>
        <v>4377423</v>
      </c>
      <c r="I20" s="16">
        <f>'P一般'!I21+'P原料'!I20</f>
        <v>5708395</v>
      </c>
      <c r="J20" s="16">
        <f>'P一般'!J21+'P原料'!J20</f>
        <v>35680671</v>
      </c>
      <c r="K20" s="16">
        <f>'P一般'!K21+'P原料'!K20</f>
        <v>8727448</v>
      </c>
      <c r="L20" s="16">
        <f>'P一般'!L21+'P原料'!L20</f>
        <v>7466248</v>
      </c>
      <c r="M20" s="16">
        <f>'P一般'!M21+'P原料'!M20</f>
        <v>7473420</v>
      </c>
      <c r="N20" s="16">
        <f>'P一般'!N21+'P原料'!N20</f>
        <v>9139187</v>
      </c>
      <c r="O20" s="16">
        <f>'P一般'!O21+'P原料'!O20</f>
        <v>9800148</v>
      </c>
      <c r="P20" s="16">
        <f>'P一般'!P21+'P原料'!P20</f>
        <v>11895827</v>
      </c>
      <c r="Q20" s="16">
        <f>'P一般'!Q21+'P原料'!Q20</f>
        <v>54502278</v>
      </c>
      <c r="R20" s="16">
        <f>'P一般'!R21+'P原料'!R20</f>
        <v>90182949</v>
      </c>
      <c r="S20" s="8"/>
    </row>
    <row r="21" spans="1:19" ht="13.5" thickBot="1">
      <c r="A21" s="39"/>
      <c r="B21" s="40" t="s">
        <v>11</v>
      </c>
      <c r="C21" s="41" t="s">
        <v>12</v>
      </c>
      <c r="D21" s="17">
        <f aca="true" t="shared" si="5" ref="D21:R21">(D20/D19)*1000</f>
        <v>35693.9309950288</v>
      </c>
      <c r="E21" s="17">
        <f t="shared" si="5"/>
        <v>35503.299340131976</v>
      </c>
      <c r="F21" s="17">
        <f t="shared" si="5"/>
        <v>31076.071372876493</v>
      </c>
      <c r="G21" s="17">
        <f t="shared" si="5"/>
        <v>33429.37943352525</v>
      </c>
      <c r="H21" s="17">
        <f t="shared" si="5"/>
        <v>36084.00652862041</v>
      </c>
      <c r="I21" s="17">
        <f t="shared" si="5"/>
        <v>33368.76717133338</v>
      </c>
      <c r="J21" s="17">
        <f t="shared" si="5"/>
        <v>34142.8105281893</v>
      </c>
      <c r="K21" s="17">
        <f t="shared" si="5"/>
        <v>36079.78734399094</v>
      </c>
      <c r="L21" s="17">
        <f t="shared" si="5"/>
        <v>37062.168655560636</v>
      </c>
      <c r="M21" s="17">
        <f t="shared" si="5"/>
        <v>40093.23984313389</v>
      </c>
      <c r="N21" s="17">
        <f t="shared" si="5"/>
        <v>42697.103907085824</v>
      </c>
      <c r="O21" s="17">
        <f t="shared" si="5"/>
        <v>43550.793679008835</v>
      </c>
      <c r="P21" s="17">
        <f t="shared" si="5"/>
        <v>43483.03201327612</v>
      </c>
      <c r="Q21" s="17">
        <f t="shared" si="5"/>
        <v>40600.77547964645</v>
      </c>
      <c r="R21" s="17">
        <f t="shared" si="5"/>
        <v>37773.95968982637</v>
      </c>
      <c r="S21" s="10"/>
    </row>
    <row r="22" spans="1:19" ht="12.75">
      <c r="A22" s="35"/>
      <c r="B22" s="36" t="s">
        <v>6</v>
      </c>
      <c r="C22" s="37" t="s">
        <v>7</v>
      </c>
      <c r="D22" s="16">
        <f>'P一般'!D23+'P原料'!D22</f>
        <v>14635</v>
      </c>
      <c r="E22" s="16">
        <f>'P一般'!E23+'P原料'!E22</f>
        <v>10208</v>
      </c>
      <c r="F22" s="16">
        <f>'P一般'!F23+'P原料'!F22</f>
        <v>11895</v>
      </c>
      <c r="G22" s="16">
        <f>'P一般'!G23+'P原料'!G22</f>
        <v>35154</v>
      </c>
      <c r="H22" s="16">
        <f>'P一般'!H23+'P原料'!H22</f>
        <v>74145</v>
      </c>
      <c r="I22" s="16">
        <f>'P一般'!I23+'P原料'!I22</f>
        <v>8230</v>
      </c>
      <c r="J22" s="16">
        <f>'P一般'!J23+'P原料'!J22</f>
        <v>154267</v>
      </c>
      <c r="K22" s="16">
        <f>'P一般'!K23+'P原料'!K22</f>
        <v>71220</v>
      </c>
      <c r="L22" s="16">
        <f>'P一般'!L23+'P原料'!L22</f>
        <v>6585</v>
      </c>
      <c r="M22" s="16">
        <f>'P一般'!M23+'P原料'!M22</f>
        <v>34108</v>
      </c>
      <c r="N22" s="16">
        <f>'P一般'!N23+'P原料'!N22</f>
        <v>34142</v>
      </c>
      <c r="O22" s="16">
        <f>'P一般'!O23+'P原料'!O22</f>
        <v>40181</v>
      </c>
      <c r="P22" s="16">
        <f>'P一般'!P23+'P原料'!P22</f>
        <v>19541</v>
      </c>
      <c r="Q22" s="16">
        <f>'P一般'!Q23+'P原料'!Q22</f>
        <v>205777</v>
      </c>
      <c r="R22" s="16">
        <f>'P一般'!R23+'P原料'!R22</f>
        <v>360044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16">
        <f>'P一般'!D24+'P原料'!D23</f>
        <v>566043</v>
      </c>
      <c r="E23" s="16">
        <f>'P一般'!E24+'P原料'!E23</f>
        <v>324489</v>
      </c>
      <c r="F23" s="16">
        <f>'P一般'!F24+'P原料'!F23</f>
        <v>376757</v>
      </c>
      <c r="G23" s="16">
        <f>'P一般'!G24+'P原料'!G23</f>
        <v>1135980</v>
      </c>
      <c r="H23" s="16">
        <f>'P一般'!H24+'P原料'!H23</f>
        <v>2702317</v>
      </c>
      <c r="I23" s="16">
        <f>'P一般'!I24+'P原料'!I23</f>
        <v>293943</v>
      </c>
      <c r="J23" s="16">
        <f>'P一般'!J24+'P原料'!J23</f>
        <v>5399529</v>
      </c>
      <c r="K23" s="16">
        <f>'P一般'!K24+'P原料'!K23</f>
        <v>2746830</v>
      </c>
      <c r="L23" s="16">
        <f>'P一般'!L24+'P原料'!L23</f>
        <v>254212</v>
      </c>
      <c r="M23" s="16">
        <f>'P一般'!M24+'P原料'!M23</f>
        <v>1399597</v>
      </c>
      <c r="N23" s="16">
        <f>'P一般'!N24+'P原料'!N23</f>
        <v>1454716</v>
      </c>
      <c r="O23" s="16">
        <f>'P一般'!O24+'P原料'!O23</f>
        <v>1800880</v>
      </c>
      <c r="P23" s="16">
        <f>'P一般'!P24+'P原料'!P23</f>
        <v>902419</v>
      </c>
      <c r="Q23" s="16">
        <f>'P一般'!Q24+'P原料'!Q23</f>
        <v>8558654</v>
      </c>
      <c r="R23" s="16">
        <f>'P一般'!R24+'P原料'!R23</f>
        <v>13958183</v>
      </c>
      <c r="S23" s="8"/>
    </row>
    <row r="24" spans="1:19" ht="13.5" thickBot="1">
      <c r="A24" s="39"/>
      <c r="B24" s="40" t="s">
        <v>11</v>
      </c>
      <c r="C24" s="41" t="s">
        <v>12</v>
      </c>
      <c r="D24" s="17">
        <f aca="true" t="shared" si="6" ref="D24:R24">(D23/D22)*1000</f>
        <v>38677.34882131876</v>
      </c>
      <c r="E24" s="17">
        <f t="shared" si="6"/>
        <v>31787.71551724138</v>
      </c>
      <c r="F24" s="17">
        <f t="shared" si="6"/>
        <v>31673.560319461958</v>
      </c>
      <c r="G24" s="17">
        <f t="shared" si="6"/>
        <v>32314.38812083973</v>
      </c>
      <c r="H24" s="17">
        <f t="shared" si="6"/>
        <v>36446.382089149636</v>
      </c>
      <c r="I24" s="17">
        <f t="shared" si="6"/>
        <v>35716.03888213852</v>
      </c>
      <c r="J24" s="17">
        <f t="shared" si="6"/>
        <v>35001.1927372672</v>
      </c>
      <c r="K24" s="17">
        <f t="shared" si="6"/>
        <v>38568.239258635214</v>
      </c>
      <c r="L24" s="17">
        <f t="shared" si="6"/>
        <v>38604.70766894457</v>
      </c>
      <c r="M24" s="17">
        <f t="shared" si="6"/>
        <v>41034.27348422657</v>
      </c>
      <c r="N24" s="17">
        <f t="shared" si="6"/>
        <v>42607.81442211938</v>
      </c>
      <c r="O24" s="17">
        <f t="shared" si="6"/>
        <v>44819.19315099176</v>
      </c>
      <c r="P24" s="17">
        <f t="shared" si="6"/>
        <v>46180.799344966996</v>
      </c>
      <c r="Q24" s="17">
        <f t="shared" si="6"/>
        <v>41591.8883062733</v>
      </c>
      <c r="R24" s="17">
        <f t="shared" si="6"/>
        <v>38767.992245392226</v>
      </c>
      <c r="S24" s="10"/>
    </row>
    <row r="25" spans="1:19" ht="12.75">
      <c r="A25" s="35"/>
      <c r="B25" s="36" t="s">
        <v>6</v>
      </c>
      <c r="C25" s="37" t="s">
        <v>7</v>
      </c>
      <c r="D25" s="16">
        <f>'P一般'!D26+'P原料'!D25</f>
        <v>30242</v>
      </c>
      <c r="E25" s="16">
        <f>'P一般'!E26+'P原料'!E25</f>
        <v>22623</v>
      </c>
      <c r="F25" s="16">
        <f>'P一般'!F26+'P原料'!F25</f>
        <v>20034</v>
      </c>
      <c r="G25" s="16">
        <f>'P一般'!G26+'P原料'!G25</f>
        <v>42614</v>
      </c>
      <c r="H25" s="16">
        <f>'P一般'!H26+'P原料'!H25</f>
        <v>42512</v>
      </c>
      <c r="I25" s="16">
        <f>'P一般'!I26+'P原料'!I25</f>
        <v>21386</v>
      </c>
      <c r="J25" s="16">
        <f>'P一般'!J26+'P原料'!J25</f>
        <v>179411</v>
      </c>
      <c r="K25" s="16">
        <f>'P一般'!K26+'P原料'!K25</f>
        <v>55321</v>
      </c>
      <c r="L25" s="16">
        <f>'P一般'!L26+'P原料'!L25</f>
        <v>34775</v>
      </c>
      <c r="M25" s="16">
        <f>'P一般'!M26+'P原料'!M25</f>
        <v>67681</v>
      </c>
      <c r="N25" s="16">
        <f>'P一般'!N26+'P原料'!N25</f>
        <v>41528</v>
      </c>
      <c r="O25" s="16">
        <f>'P一般'!O26+'P原料'!O25</f>
        <v>43604</v>
      </c>
      <c r="P25" s="16">
        <f>'P一般'!P26+'P原料'!P25</f>
        <v>42424</v>
      </c>
      <c r="Q25" s="16">
        <f>'P一般'!Q26+'P原料'!Q25</f>
        <v>285333</v>
      </c>
      <c r="R25" s="16">
        <f>'P一般'!R26+'P原料'!R25</f>
        <v>464744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16">
        <f>'P一般'!D27+'P原料'!D26</f>
        <v>1049365</v>
      </c>
      <c r="E26" s="16">
        <f>'P一般'!E27+'P原料'!E26</f>
        <v>695318</v>
      </c>
      <c r="F26" s="16">
        <f>'P一般'!F27+'P原料'!F26</f>
        <v>640651</v>
      </c>
      <c r="G26" s="16">
        <f>'P一般'!G27+'P原料'!G26</f>
        <v>1432119</v>
      </c>
      <c r="H26" s="16">
        <f>'P一般'!H27+'P原料'!H26</f>
        <v>1532147</v>
      </c>
      <c r="I26" s="16">
        <f>'P一般'!I27+'P原料'!I26</f>
        <v>736227</v>
      </c>
      <c r="J26" s="16">
        <f>'P一般'!J27+'P原料'!J26</f>
        <v>6085827</v>
      </c>
      <c r="K26" s="16">
        <f>'P一般'!K27+'P原料'!K26</f>
        <v>2011246</v>
      </c>
      <c r="L26" s="16">
        <f>'P一般'!L27+'P原料'!L26</f>
        <v>1406172</v>
      </c>
      <c r="M26" s="16">
        <f>'P一般'!M27+'P原料'!M26</f>
        <v>2802116</v>
      </c>
      <c r="N26" s="16">
        <f>'P一般'!N27+'P原料'!N26</f>
        <v>1770201</v>
      </c>
      <c r="O26" s="16">
        <f>'P一般'!O27+'P原料'!O26</f>
        <v>1886229</v>
      </c>
      <c r="P26" s="16">
        <f>'P一般'!P27+'P原料'!P26</f>
        <v>1864894</v>
      </c>
      <c r="Q26" s="16">
        <f>'P一般'!Q27+'P原料'!Q26</f>
        <v>11740858</v>
      </c>
      <c r="R26" s="16">
        <f>'P一般'!R27+'P原料'!R26</f>
        <v>17826685</v>
      </c>
      <c r="S26" s="8"/>
    </row>
    <row r="27" spans="1:19" ht="13.5" thickBot="1">
      <c r="A27" s="39"/>
      <c r="B27" s="40" t="s">
        <v>11</v>
      </c>
      <c r="C27" s="41" t="s">
        <v>12</v>
      </c>
      <c r="D27" s="17">
        <f aca="true" t="shared" si="7" ref="D27:R27">(D26/D25)*1000</f>
        <v>34698.928642285566</v>
      </c>
      <c r="E27" s="17">
        <f t="shared" si="7"/>
        <v>30735.004199266234</v>
      </c>
      <c r="F27" s="17">
        <f t="shared" si="7"/>
        <v>31978.187081960667</v>
      </c>
      <c r="G27" s="17">
        <f t="shared" si="7"/>
        <v>33606.77242220866</v>
      </c>
      <c r="H27" s="17">
        <f t="shared" si="7"/>
        <v>36040.341550621</v>
      </c>
      <c r="I27" s="17">
        <f t="shared" si="7"/>
        <v>34425.652295894506</v>
      </c>
      <c r="J27" s="17">
        <f t="shared" si="7"/>
        <v>33921.14753275998</v>
      </c>
      <c r="K27" s="17">
        <f t="shared" si="7"/>
        <v>36355.92270566331</v>
      </c>
      <c r="L27" s="17">
        <f t="shared" si="7"/>
        <v>40436.290438533426</v>
      </c>
      <c r="M27" s="17">
        <f t="shared" si="7"/>
        <v>41401.811438956276</v>
      </c>
      <c r="N27" s="17">
        <f t="shared" si="7"/>
        <v>42626.685609709115</v>
      </c>
      <c r="O27" s="17">
        <f t="shared" si="7"/>
        <v>43258.16438858821</v>
      </c>
      <c r="P27" s="17">
        <f t="shared" si="7"/>
        <v>43958.46690552517</v>
      </c>
      <c r="Q27" s="17">
        <f t="shared" si="7"/>
        <v>41147.91489242394</v>
      </c>
      <c r="R27" s="17">
        <f t="shared" si="7"/>
        <v>38358.074552872116</v>
      </c>
      <c r="S27" s="10"/>
    </row>
    <row r="28" spans="1:19" ht="12.75">
      <c r="A28" s="35"/>
      <c r="B28" s="36" t="s">
        <v>6</v>
      </c>
      <c r="C28" s="37" t="s">
        <v>7</v>
      </c>
      <c r="D28" s="16">
        <f>'P一般'!D29+'P原料'!D28</f>
        <v>5624</v>
      </c>
      <c r="E28" s="16">
        <f>'P一般'!E29+'P原料'!E28</f>
        <v>25697</v>
      </c>
      <c r="F28" s="16">
        <f>'P一般'!F29+'P原料'!F28</f>
        <v>4868</v>
      </c>
      <c r="G28" s="16">
        <f>'P一般'!G29+'P原料'!G28</f>
        <v>8427</v>
      </c>
      <c r="H28" s="16">
        <f>'P一般'!H29+'P原料'!H28</f>
        <v>6350</v>
      </c>
      <c r="I28" s="16">
        <f>'P一般'!I29+'P原料'!I28</f>
        <v>6221</v>
      </c>
      <c r="J28" s="16">
        <f>'P一般'!J29+'P原料'!J28</f>
        <v>57187</v>
      </c>
      <c r="K28" s="16">
        <f>'P一般'!K29+'P原料'!K28</f>
        <v>3716</v>
      </c>
      <c r="L28" s="16">
        <f>'P一般'!L29+'P原料'!L28</f>
        <v>2778</v>
      </c>
      <c r="M28" s="16">
        <f>'P一般'!M29+'P原料'!M28</f>
        <v>5459</v>
      </c>
      <c r="N28" s="16">
        <f>'P一般'!N29+'P原料'!N28</f>
        <v>2728</v>
      </c>
      <c r="O28" s="16">
        <f>'P一般'!O29+'P原料'!O28</f>
        <v>5009</v>
      </c>
      <c r="P28" s="16">
        <f>'P一般'!P29+'P原料'!P28</f>
        <v>4664</v>
      </c>
      <c r="Q28" s="16">
        <f>'P一般'!Q29+'P原料'!Q28</f>
        <v>24354</v>
      </c>
      <c r="R28" s="16">
        <f>'P一般'!R29+'P原料'!R28</f>
        <v>81541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16">
        <f>'P一般'!D30+'P原料'!D29</f>
        <v>220333</v>
      </c>
      <c r="E29" s="16">
        <f>'P一般'!E30+'P原料'!E29</f>
        <v>784745</v>
      </c>
      <c r="F29" s="16">
        <f>'P一般'!F30+'P原料'!F29</f>
        <v>173519</v>
      </c>
      <c r="G29" s="16">
        <f>'P一般'!G30+'P原料'!G29</f>
        <v>323823</v>
      </c>
      <c r="H29" s="16">
        <f>'P一般'!H30+'P原料'!H29</f>
        <v>254757</v>
      </c>
      <c r="I29" s="16">
        <f>'P一般'!I30+'P原料'!I29</f>
        <v>241745</v>
      </c>
      <c r="J29" s="16">
        <f>'P一般'!J30+'P原料'!J29</f>
        <v>1998922</v>
      </c>
      <c r="K29" s="16">
        <f>'P一般'!K30+'P原料'!K29</f>
        <v>149384</v>
      </c>
      <c r="L29" s="16">
        <f>'P一般'!L30+'P原料'!L29</f>
        <v>118715</v>
      </c>
      <c r="M29" s="16">
        <f>'P一般'!M30+'P原料'!M29</f>
        <v>243919</v>
      </c>
      <c r="N29" s="16">
        <f>'P一般'!N30+'P原料'!N29</f>
        <v>125627</v>
      </c>
      <c r="O29" s="16">
        <f>'P一般'!O30+'P原料'!O29</f>
        <v>236079</v>
      </c>
      <c r="P29" s="16">
        <f>'P一般'!P30+'P原料'!P29</f>
        <v>221073</v>
      </c>
      <c r="Q29" s="16">
        <f>'P一般'!Q30+'P原料'!Q29</f>
        <v>1094797</v>
      </c>
      <c r="R29" s="16">
        <f>'P一般'!R30+'P原料'!R29</f>
        <v>3093719</v>
      </c>
      <c r="S29" s="8"/>
    </row>
    <row r="30" spans="1:19" ht="13.5" thickBot="1">
      <c r="A30" s="39"/>
      <c r="B30" s="40" t="s">
        <v>11</v>
      </c>
      <c r="C30" s="41" t="s">
        <v>12</v>
      </c>
      <c r="D30" s="17">
        <f aca="true" t="shared" si="8" ref="D30:R30">(D29/D28)*1000</f>
        <v>39177.27596017069</v>
      </c>
      <c r="E30" s="17">
        <f t="shared" si="8"/>
        <v>30538.38969529517</v>
      </c>
      <c r="F30" s="17">
        <f t="shared" si="8"/>
        <v>35644.82333607231</v>
      </c>
      <c r="G30" s="17">
        <f t="shared" si="8"/>
        <v>38426.842292630834</v>
      </c>
      <c r="H30" s="17">
        <f t="shared" si="8"/>
        <v>40119.2125984252</v>
      </c>
      <c r="I30" s="17">
        <f t="shared" si="8"/>
        <v>38859.508117665966</v>
      </c>
      <c r="J30" s="17">
        <f t="shared" si="8"/>
        <v>34954.13293230979</v>
      </c>
      <c r="K30" s="17">
        <f t="shared" si="8"/>
        <v>40200.21528525296</v>
      </c>
      <c r="L30" s="17">
        <f t="shared" si="8"/>
        <v>42733.98128149748</v>
      </c>
      <c r="M30" s="17">
        <f t="shared" si="8"/>
        <v>44681.99303901814</v>
      </c>
      <c r="N30" s="17">
        <f t="shared" si="8"/>
        <v>46050.953079178886</v>
      </c>
      <c r="O30" s="17">
        <f t="shared" si="8"/>
        <v>47130.96426432422</v>
      </c>
      <c r="P30" s="17">
        <f t="shared" si="8"/>
        <v>47399.87135506004</v>
      </c>
      <c r="Q30" s="17">
        <f t="shared" si="8"/>
        <v>44953.477868112015</v>
      </c>
      <c r="R30" s="17">
        <f t="shared" si="8"/>
        <v>37940.65562109859</v>
      </c>
      <c r="S30" s="10"/>
    </row>
    <row r="31" spans="1:19" ht="12.75">
      <c r="A31" s="35"/>
      <c r="B31" s="36" t="s">
        <v>6</v>
      </c>
      <c r="C31" s="37" t="s">
        <v>7</v>
      </c>
      <c r="D31" s="16">
        <f>'P一般'!D32+'P原料'!D31</f>
        <v>17984</v>
      </c>
      <c r="E31" s="16">
        <f>'P一般'!E32+'P原料'!E31</f>
        <v>0</v>
      </c>
      <c r="F31" s="16">
        <f>'P一般'!F32+'P原料'!F31</f>
        <v>0</v>
      </c>
      <c r="G31" s="16">
        <f>'P一般'!G32+'P原料'!G31</f>
        <v>0</v>
      </c>
      <c r="H31" s="16">
        <f>'P一般'!H32+'P原料'!H31</f>
        <v>0</v>
      </c>
      <c r="I31" s="16">
        <f>'P一般'!I32+'P原料'!I31</f>
        <v>0</v>
      </c>
      <c r="J31" s="16">
        <f>'P一般'!J32+'P原料'!J31</f>
        <v>17984</v>
      </c>
      <c r="K31" s="16">
        <f>'P一般'!K32+'P原料'!K31</f>
        <v>0</v>
      </c>
      <c r="L31" s="16">
        <f>'P一般'!L32+'P原料'!L31</f>
        <v>0</v>
      </c>
      <c r="M31" s="16">
        <f>'P一般'!M32+'P原料'!M31</f>
        <v>0</v>
      </c>
      <c r="N31" s="16">
        <f>'P一般'!N32+'P原料'!N31</f>
        <v>0</v>
      </c>
      <c r="O31" s="16">
        <f>'P一般'!O32+'P原料'!O31</f>
        <v>0</v>
      </c>
      <c r="P31" s="16">
        <f>'P一般'!P32+'P原料'!P31</f>
        <v>0</v>
      </c>
      <c r="Q31" s="16">
        <f>'P一般'!Q32+'P原料'!Q31</f>
        <v>0</v>
      </c>
      <c r="R31" s="16">
        <f>'P一般'!R32+'P原料'!R31</f>
        <v>17984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16">
        <f>'P一般'!D33+'P原料'!D32</f>
        <v>698747</v>
      </c>
      <c r="E32" s="16">
        <f>'P一般'!E33+'P原料'!E32</f>
        <v>0</v>
      </c>
      <c r="F32" s="16">
        <f>'P一般'!F33+'P原料'!F32</f>
        <v>0</v>
      </c>
      <c r="G32" s="16">
        <f>'P一般'!G33+'P原料'!G32</f>
        <v>0</v>
      </c>
      <c r="H32" s="16">
        <f>'P一般'!H33+'P原料'!H32</f>
        <v>0</v>
      </c>
      <c r="I32" s="16">
        <f>'P一般'!I33+'P原料'!I32</f>
        <v>0</v>
      </c>
      <c r="J32" s="16">
        <f>'P一般'!J33+'P原料'!J32</f>
        <v>698747</v>
      </c>
      <c r="K32" s="16">
        <f>'P一般'!K33+'P原料'!K32</f>
        <v>0</v>
      </c>
      <c r="L32" s="16">
        <f>'P一般'!L33+'P原料'!L32</f>
        <v>0</v>
      </c>
      <c r="M32" s="16">
        <f>'P一般'!M33+'P原料'!M32</f>
        <v>0</v>
      </c>
      <c r="N32" s="16">
        <f>'P一般'!N33+'P原料'!N32</f>
        <v>0</v>
      </c>
      <c r="O32" s="16">
        <f>'P一般'!O33+'P原料'!O32</f>
        <v>0</v>
      </c>
      <c r="P32" s="16">
        <f>'P一般'!P33+'P原料'!P32</f>
        <v>0</v>
      </c>
      <c r="Q32" s="16">
        <f>'P一般'!Q33+'P原料'!Q32</f>
        <v>0</v>
      </c>
      <c r="R32" s="16">
        <f>'P一般'!R33+'P原料'!R32</f>
        <v>698747</v>
      </c>
      <c r="S32" s="8"/>
    </row>
    <row r="33" spans="1:19" ht="13.5" thickBot="1">
      <c r="A33" s="39"/>
      <c r="B33" s="40" t="s">
        <v>11</v>
      </c>
      <c r="C33" s="41" t="s">
        <v>12</v>
      </c>
      <c r="D33" s="17">
        <f aca="true" t="shared" si="9" ref="D33:R33">(D32/D31)*1000</f>
        <v>38853.81450177936</v>
      </c>
      <c r="E33" s="17" t="e">
        <f t="shared" si="9"/>
        <v>#DIV/0!</v>
      </c>
      <c r="F33" s="17" t="e">
        <f t="shared" si="9"/>
        <v>#DIV/0!</v>
      </c>
      <c r="G33" s="17" t="e">
        <f t="shared" si="9"/>
        <v>#DIV/0!</v>
      </c>
      <c r="H33" s="17" t="e">
        <f t="shared" si="9"/>
        <v>#DIV/0!</v>
      </c>
      <c r="I33" s="17" t="e">
        <f t="shared" si="9"/>
        <v>#DIV/0!</v>
      </c>
      <c r="J33" s="17">
        <f t="shared" si="9"/>
        <v>38853.81450177936</v>
      </c>
      <c r="K33" s="17" t="e">
        <f t="shared" si="9"/>
        <v>#DIV/0!</v>
      </c>
      <c r="L33" s="17" t="e">
        <f t="shared" si="9"/>
        <v>#DIV/0!</v>
      </c>
      <c r="M33" s="17" t="e">
        <f t="shared" si="9"/>
        <v>#DIV/0!</v>
      </c>
      <c r="N33" s="17" t="e">
        <f t="shared" si="9"/>
        <v>#DIV/0!</v>
      </c>
      <c r="O33" s="17" t="e">
        <f t="shared" si="9"/>
        <v>#DIV/0!</v>
      </c>
      <c r="P33" s="17" t="e">
        <f t="shared" si="9"/>
        <v>#DIV/0!</v>
      </c>
      <c r="Q33" s="17" t="e">
        <f t="shared" si="9"/>
        <v>#DIV/0!</v>
      </c>
      <c r="R33" s="17">
        <f t="shared" si="9"/>
        <v>38853.81450177936</v>
      </c>
      <c r="S33" s="10"/>
    </row>
    <row r="34" spans="1:19" ht="12.75">
      <c r="A34" s="35"/>
      <c r="B34" s="36" t="s">
        <v>6</v>
      </c>
      <c r="C34" s="37" t="s">
        <v>7</v>
      </c>
      <c r="D34" s="16">
        <f>'P一般'!D35+'P原料'!D34</f>
        <v>19132</v>
      </c>
      <c r="E34" s="16">
        <f>'P一般'!E35+'P原料'!E34</f>
        <v>19973</v>
      </c>
      <c r="F34" s="16">
        <f>'P一般'!F35+'P原料'!F34</f>
        <v>17973</v>
      </c>
      <c r="G34" s="16">
        <f>'P一般'!G35+'P原料'!G34</f>
        <v>47480</v>
      </c>
      <c r="H34" s="16">
        <f>'P一般'!H35+'P原料'!H34</f>
        <v>18037</v>
      </c>
      <c r="I34" s="16">
        <f>'P一般'!I35+'P原料'!I34</f>
        <v>18031</v>
      </c>
      <c r="J34" s="16">
        <f>'P一般'!J35+'P原料'!J34</f>
        <v>140626</v>
      </c>
      <c r="K34" s="16">
        <f>'P一般'!K35+'P原料'!K34</f>
        <v>16470</v>
      </c>
      <c r="L34" s="16">
        <f>'P一般'!L35+'P原料'!L34</f>
        <v>18035</v>
      </c>
      <c r="M34" s="16">
        <f>'P一般'!M35+'P原料'!M34</f>
        <v>18015</v>
      </c>
      <c r="N34" s="16">
        <f>'P一般'!N35+'P原料'!N34</f>
        <v>36582</v>
      </c>
      <c r="O34" s="16">
        <f>'P一般'!O35+'P原料'!O34</f>
        <v>24440</v>
      </c>
      <c r="P34" s="16">
        <f>'P一般'!P35+'P原料'!P34</f>
        <v>48895</v>
      </c>
      <c r="Q34" s="16">
        <f>'P一般'!Q35+'P原料'!Q34</f>
        <v>162437</v>
      </c>
      <c r="R34" s="16">
        <f>'P一般'!R35+'P原料'!R34</f>
        <v>303063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16">
        <f>'P一般'!D36+'P原料'!D35</f>
        <v>666649</v>
      </c>
      <c r="E35" s="16">
        <f>'P一般'!E36+'P原料'!E35</f>
        <v>616795</v>
      </c>
      <c r="F35" s="16">
        <f>'P一般'!F36+'P原料'!F35</f>
        <v>576068</v>
      </c>
      <c r="G35" s="16">
        <f>'P一般'!G36+'P原料'!G35</f>
        <v>1595594</v>
      </c>
      <c r="H35" s="16">
        <f>'P一般'!H36+'P原料'!H35</f>
        <v>645113</v>
      </c>
      <c r="I35" s="16">
        <f>'P一般'!I36+'P原料'!I35</f>
        <v>629030</v>
      </c>
      <c r="J35" s="16">
        <f>'P一般'!J36+'P原料'!J35</f>
        <v>4729249</v>
      </c>
      <c r="K35" s="16">
        <f>'P一般'!K36+'P原料'!K35</f>
        <v>638110</v>
      </c>
      <c r="L35" s="16">
        <f>'P一般'!L36+'P原料'!L35</f>
        <v>734906</v>
      </c>
      <c r="M35" s="16">
        <f>'P一般'!M36+'P原料'!M35</f>
        <v>744961</v>
      </c>
      <c r="N35" s="16">
        <f>'P一般'!N36+'P原料'!N35</f>
        <v>1517389</v>
      </c>
      <c r="O35" s="16">
        <f>'P一般'!O36+'P原料'!O35</f>
        <v>1135931</v>
      </c>
      <c r="P35" s="16">
        <f>'P一般'!P36+'P原料'!P35</f>
        <v>2221918</v>
      </c>
      <c r="Q35" s="16">
        <f>'P一般'!Q36+'P原料'!Q35</f>
        <v>6993215</v>
      </c>
      <c r="R35" s="16">
        <f>'P一般'!R36+'P原料'!R35</f>
        <v>11722464</v>
      </c>
      <c r="S35" s="8"/>
    </row>
    <row r="36" spans="1:19" ht="13.5" thickBot="1">
      <c r="A36" s="39"/>
      <c r="B36" s="40" t="s">
        <v>11</v>
      </c>
      <c r="C36" s="41" t="s">
        <v>12</v>
      </c>
      <c r="D36" s="17">
        <f aca="true" t="shared" si="10" ref="D36:R36">(D35/D34)*1000</f>
        <v>34844.71043278277</v>
      </c>
      <c r="E36" s="17">
        <f t="shared" si="10"/>
        <v>30881.4399439243</v>
      </c>
      <c r="F36" s="17">
        <f t="shared" si="10"/>
        <v>32051.85556111946</v>
      </c>
      <c r="G36" s="17">
        <f t="shared" si="10"/>
        <v>33605.60235888795</v>
      </c>
      <c r="H36" s="17">
        <f t="shared" si="10"/>
        <v>35766.09192216</v>
      </c>
      <c r="I36" s="17">
        <f t="shared" si="10"/>
        <v>34886.029615661915</v>
      </c>
      <c r="J36" s="17">
        <f t="shared" si="10"/>
        <v>33629.97596461536</v>
      </c>
      <c r="K36" s="17">
        <f t="shared" si="10"/>
        <v>38743.7765634487</v>
      </c>
      <c r="L36" s="17">
        <f t="shared" si="10"/>
        <v>40748.877183254786</v>
      </c>
      <c r="M36" s="17">
        <f t="shared" si="10"/>
        <v>41352.26200388565</v>
      </c>
      <c r="N36" s="17">
        <f t="shared" si="10"/>
        <v>41479.115411951236</v>
      </c>
      <c r="O36" s="17">
        <f t="shared" si="10"/>
        <v>46478.355155482815</v>
      </c>
      <c r="P36" s="17">
        <f t="shared" si="10"/>
        <v>45442.642396973104</v>
      </c>
      <c r="Q36" s="17">
        <f t="shared" si="10"/>
        <v>43051.86010576408</v>
      </c>
      <c r="R36" s="17">
        <f t="shared" si="10"/>
        <v>38679.957632571444</v>
      </c>
      <c r="S36" s="10"/>
    </row>
    <row r="37" spans="1:19" ht="12.75">
      <c r="A37" s="35"/>
      <c r="B37" s="36" t="s">
        <v>6</v>
      </c>
      <c r="C37" s="37" t="s">
        <v>7</v>
      </c>
      <c r="D37" s="16">
        <f>'P一般'!D38+'P原料'!D37</f>
        <v>25652</v>
      </c>
      <c r="E37" s="16">
        <f>'P一般'!E38+'P原料'!E37</f>
        <v>5580</v>
      </c>
      <c r="F37" s="16">
        <f>'P一般'!F38+'P原料'!F37</f>
        <v>8</v>
      </c>
      <c r="G37" s="16">
        <f>'P一般'!G38+'P原料'!G37</f>
        <v>0</v>
      </c>
      <c r="H37" s="16">
        <f>'P一般'!H38+'P原料'!H37</f>
        <v>0</v>
      </c>
      <c r="I37" s="16">
        <f>'P一般'!I38+'P原料'!I37</f>
        <v>0</v>
      </c>
      <c r="J37" s="16">
        <f>'P一般'!J38+'P原料'!J37</f>
        <v>31240</v>
      </c>
      <c r="K37" s="16">
        <f>'P一般'!K38+'P原料'!K37</f>
        <v>0</v>
      </c>
      <c r="L37" s="16">
        <f>'P一般'!L38+'P原料'!L37</f>
        <v>0</v>
      </c>
      <c r="M37" s="16">
        <f>'P一般'!M38+'P原料'!M37</f>
        <v>22360</v>
      </c>
      <c r="N37" s="16">
        <f>'P一般'!N38+'P原料'!N37</f>
        <v>11747</v>
      </c>
      <c r="O37" s="16">
        <f>'P一般'!O38+'P原料'!O37</f>
        <v>10484</v>
      </c>
      <c r="P37" s="16">
        <f>'P一般'!P38+'P原料'!P37</f>
        <v>38841</v>
      </c>
      <c r="Q37" s="16">
        <f>'P一般'!Q38+'P原料'!Q37</f>
        <v>83432</v>
      </c>
      <c r="R37" s="16">
        <f>'P一般'!R38+'P原料'!R37</f>
        <v>114672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16">
        <f>'P一般'!D39+'P原料'!D38</f>
        <v>893751</v>
      </c>
      <c r="E38" s="16">
        <f>'P一般'!E39+'P原料'!E38</f>
        <v>204446</v>
      </c>
      <c r="F38" s="16">
        <f>'P一般'!F39+'P原料'!F38</f>
        <v>4241</v>
      </c>
      <c r="G38" s="16">
        <f>'P一般'!G39+'P原料'!G38</f>
        <v>0</v>
      </c>
      <c r="H38" s="16">
        <f>'P一般'!H39+'P原料'!H38</f>
        <v>0</v>
      </c>
      <c r="I38" s="16">
        <f>'P一般'!I39+'P原料'!I38</f>
        <v>0</v>
      </c>
      <c r="J38" s="16">
        <f>'P一般'!J39+'P原料'!J38</f>
        <v>1102438</v>
      </c>
      <c r="K38" s="16">
        <f>'P一般'!K39+'P原料'!K38</f>
        <v>0</v>
      </c>
      <c r="L38" s="16">
        <f>'P一般'!L39+'P原料'!L38</f>
        <v>0</v>
      </c>
      <c r="M38" s="16">
        <f>'P一般'!M39+'P原料'!M38</f>
        <v>945369</v>
      </c>
      <c r="N38" s="16">
        <f>'P一般'!N39+'P原料'!N38</f>
        <v>519043</v>
      </c>
      <c r="O38" s="16">
        <f>'P一般'!O39+'P原料'!O38</f>
        <v>460353</v>
      </c>
      <c r="P38" s="16">
        <f>'P一般'!P39+'P原料'!P38</f>
        <v>1655550</v>
      </c>
      <c r="Q38" s="16">
        <f>'P一般'!Q39+'P原料'!Q38</f>
        <v>3580315</v>
      </c>
      <c r="R38" s="16">
        <f>'P一般'!R39+'P原料'!R38</f>
        <v>4682753</v>
      </c>
      <c r="S38" s="8"/>
    </row>
    <row r="39" spans="1:19" ht="13.5" thickBot="1">
      <c r="A39" s="39"/>
      <c r="B39" s="40" t="s">
        <v>11</v>
      </c>
      <c r="C39" s="41" t="s">
        <v>12</v>
      </c>
      <c r="D39" s="17">
        <f aca="true" t="shared" si="11" ref="D39:R39">(D38/D37)*1000</f>
        <v>34841.37689069078</v>
      </c>
      <c r="E39" s="17">
        <f t="shared" si="11"/>
        <v>36639.068100358425</v>
      </c>
      <c r="F39" s="17">
        <f t="shared" si="11"/>
        <v>530125</v>
      </c>
      <c r="G39" s="17" t="e">
        <f t="shared" si="11"/>
        <v>#DIV/0!</v>
      </c>
      <c r="H39" s="17" t="e">
        <f t="shared" si="11"/>
        <v>#DIV/0!</v>
      </c>
      <c r="I39" s="17" t="e">
        <f t="shared" si="11"/>
        <v>#DIV/0!</v>
      </c>
      <c r="J39" s="17">
        <f t="shared" si="11"/>
        <v>35289.3085787452</v>
      </c>
      <c r="K39" s="17" t="e">
        <f t="shared" si="11"/>
        <v>#DIV/0!</v>
      </c>
      <c r="L39" s="17" t="e">
        <f t="shared" si="11"/>
        <v>#DIV/0!</v>
      </c>
      <c r="M39" s="17">
        <f t="shared" si="11"/>
        <v>42279.47227191413</v>
      </c>
      <c r="N39" s="17">
        <f t="shared" si="11"/>
        <v>44185.15365625266</v>
      </c>
      <c r="O39" s="17">
        <f t="shared" si="11"/>
        <v>43910.053414727205</v>
      </c>
      <c r="P39" s="17">
        <f t="shared" si="11"/>
        <v>42623.773847223296</v>
      </c>
      <c r="Q39" s="17">
        <f t="shared" si="11"/>
        <v>42912.971042285935</v>
      </c>
      <c r="R39" s="17">
        <f t="shared" si="11"/>
        <v>40836.0628575415</v>
      </c>
      <c r="S39" s="10"/>
    </row>
    <row r="40" spans="1:19" ht="12.75">
      <c r="A40" s="35"/>
      <c r="B40" s="36" t="s">
        <v>6</v>
      </c>
      <c r="C40" s="37" t="s">
        <v>7</v>
      </c>
      <c r="D40" s="16">
        <f>'P一般'!D41+'P原料'!D40</f>
        <v>885968</v>
      </c>
      <c r="E40" s="16">
        <f>'P一般'!E41+'P原料'!E40</f>
        <v>1052237</v>
      </c>
      <c r="F40" s="16">
        <f>'P一般'!F41+'P原料'!F40</f>
        <v>787239</v>
      </c>
      <c r="G40" s="16">
        <f>'P一般'!G41+'P原料'!G40</f>
        <v>892005</v>
      </c>
      <c r="H40" s="16">
        <f>'P一般'!H41+'P原料'!H40</f>
        <v>817268</v>
      </c>
      <c r="I40" s="16">
        <f>'P一般'!I41+'P原料'!I40</f>
        <v>723763</v>
      </c>
      <c r="J40" s="16">
        <f>'P一般'!J41+'P原料'!J40</f>
        <v>5158480</v>
      </c>
      <c r="K40" s="16">
        <f>'P一般'!K41+'P原料'!K40</f>
        <v>846985</v>
      </c>
      <c r="L40" s="16">
        <f>'P一般'!L41+'P原料'!L40</f>
        <v>803117</v>
      </c>
      <c r="M40" s="16">
        <f>'P一般'!M41+'P原料'!M40</f>
        <v>907620</v>
      </c>
      <c r="N40" s="16">
        <f>'P一般'!N41+'P原料'!N40</f>
        <v>793398</v>
      </c>
      <c r="O40" s="16">
        <f>'P一般'!O41+'P原料'!O40</f>
        <v>705772</v>
      </c>
      <c r="P40" s="16">
        <f>'P一般'!P41+'P原料'!P40</f>
        <v>1082525</v>
      </c>
      <c r="Q40" s="16">
        <f>'P一般'!Q41+'P原料'!Q40</f>
        <v>5139417</v>
      </c>
      <c r="R40" s="16">
        <f>'P一般'!R41+'P原料'!R40</f>
        <v>10297897</v>
      </c>
      <c r="S40" s="8"/>
    </row>
    <row r="41" spans="1:19" ht="12.75">
      <c r="A41" s="38" t="s">
        <v>24</v>
      </c>
      <c r="B41" s="36" t="s">
        <v>9</v>
      </c>
      <c r="C41" s="37" t="s">
        <v>10</v>
      </c>
      <c r="D41" s="16">
        <f>'P一般'!D42+'P原料'!D41</f>
        <v>33354545</v>
      </c>
      <c r="E41" s="16">
        <f>'P一般'!E42+'P原料'!E41</f>
        <v>36788653</v>
      </c>
      <c r="F41" s="16">
        <f>'P一般'!F42+'P原料'!F41</f>
        <v>24917278</v>
      </c>
      <c r="G41" s="16">
        <f>'P一般'!G42+'P原料'!G41</f>
        <v>29581990</v>
      </c>
      <c r="H41" s="16">
        <f>'P一般'!H42+'P原料'!H41</f>
        <v>29714848</v>
      </c>
      <c r="I41" s="16">
        <f>'P一般'!I42+'P原料'!I41</f>
        <v>25235191</v>
      </c>
      <c r="J41" s="16">
        <f>'P一般'!J42+'P原料'!J41</f>
        <v>179592505</v>
      </c>
      <c r="K41" s="16">
        <f>'P一般'!K42+'P原料'!K41</f>
        <v>30771593</v>
      </c>
      <c r="L41" s="16">
        <f>'P一般'!L42+'P原料'!L41</f>
        <v>31372201</v>
      </c>
      <c r="M41" s="16">
        <f>'P一般'!M42+'P原料'!M41</f>
        <v>37852597</v>
      </c>
      <c r="N41" s="16">
        <f>'P一般'!N42+'P原料'!N41</f>
        <v>33938070</v>
      </c>
      <c r="O41" s="16">
        <f>'P一般'!O42+'P原料'!O41</f>
        <v>31041153</v>
      </c>
      <c r="P41" s="16">
        <f>'P一般'!P42+'P原料'!P41</f>
        <v>48215790</v>
      </c>
      <c r="Q41" s="16">
        <f>'P一般'!Q42+'P原料'!Q41</f>
        <v>213191404</v>
      </c>
      <c r="R41" s="16">
        <f>'P一般'!R42+'P原料'!R41</f>
        <v>392783909</v>
      </c>
      <c r="S41" s="8"/>
    </row>
    <row r="42" spans="1:19" ht="13.5" thickBot="1">
      <c r="A42" s="39"/>
      <c r="B42" s="40" t="s">
        <v>11</v>
      </c>
      <c r="C42" s="41" t="s">
        <v>12</v>
      </c>
      <c r="D42" s="17">
        <f>(D41/D40)*1000</f>
        <v>37647.57305004244</v>
      </c>
      <c r="E42" s="17">
        <f aca="true" t="shared" si="12" ref="E42:R42">(E41/E40)*1000</f>
        <v>34962.32597789281</v>
      </c>
      <c r="F42" s="17">
        <f t="shared" si="12"/>
        <v>31651.478140691706</v>
      </c>
      <c r="G42" s="17">
        <f t="shared" si="12"/>
        <v>33163.480025336175</v>
      </c>
      <c r="H42" s="17">
        <f t="shared" si="12"/>
        <v>36358.756246421006</v>
      </c>
      <c r="I42" s="17">
        <f t="shared" si="12"/>
        <v>34866.649718208864</v>
      </c>
      <c r="J42" s="17">
        <f t="shared" si="12"/>
        <v>34815.00461376219</v>
      </c>
      <c r="K42" s="17">
        <f t="shared" si="12"/>
        <v>36330.7413944757</v>
      </c>
      <c r="L42" s="17">
        <f t="shared" si="12"/>
        <v>39063.05183429064</v>
      </c>
      <c r="M42" s="17">
        <f t="shared" si="12"/>
        <v>41705.33593354047</v>
      </c>
      <c r="N42" s="17">
        <f t="shared" si="12"/>
        <v>42775.593081908446</v>
      </c>
      <c r="O42" s="17">
        <f t="shared" si="12"/>
        <v>43981.84257805637</v>
      </c>
      <c r="P42" s="17">
        <f t="shared" si="12"/>
        <v>44540.116856423636</v>
      </c>
      <c r="Q42" s="17">
        <f t="shared" si="12"/>
        <v>41481.63186602683</v>
      </c>
      <c r="R42" s="17">
        <f t="shared" si="12"/>
        <v>38142.147760848646</v>
      </c>
      <c r="S42" s="10"/>
    </row>
    <row r="43" spans="1:19" ht="18" thickBot="1">
      <c r="A43" s="32" t="s">
        <v>30</v>
      </c>
      <c r="B43" s="33"/>
      <c r="C43" s="6"/>
      <c r="D43" s="15">
        <f>'P一般'!D44</f>
        <v>106.02</v>
      </c>
      <c r="E43" s="15">
        <f>'P一般'!E44</f>
        <v>107.38</v>
      </c>
      <c r="F43" s="15">
        <f>'P一般'!F44</f>
        <v>107.19</v>
      </c>
      <c r="G43" s="15">
        <f>'P一般'!G44</f>
        <v>106.34</v>
      </c>
      <c r="H43" s="15">
        <f>'P一般'!H44</f>
        <v>108.7</v>
      </c>
      <c r="I43" s="15">
        <f>'P一般'!I44</f>
        <v>106.71</v>
      </c>
      <c r="J43" s="15">
        <f>'総合計'!J43</f>
        <v>107.05737795391397</v>
      </c>
      <c r="K43" s="15">
        <f>'P一般'!K44</f>
        <v>107.88</v>
      </c>
      <c r="L43" s="15">
        <f>'P一般'!L44</f>
        <v>108.14</v>
      </c>
      <c r="M43" s="15">
        <f>'P一般'!M44</f>
        <v>110.67</v>
      </c>
      <c r="N43" s="15">
        <f>'P一般'!N44</f>
        <v>115.37</v>
      </c>
      <c r="O43" s="15">
        <f>'P一般'!O44</f>
        <v>116.56</v>
      </c>
      <c r="P43" s="15">
        <f>'P一般'!P44</f>
        <v>118.1</v>
      </c>
      <c r="Q43" s="15">
        <f>'総合計'!Q43</f>
        <v>112.74800993728414</v>
      </c>
      <c r="R43" s="15">
        <f>'総合計'!R43</f>
        <v>109.9268961294958</v>
      </c>
      <c r="S43" s="8"/>
    </row>
  </sheetData>
  <printOptions/>
  <pageMargins left="0.7086614173228347" right="0.31496062992125984" top="0.3937007874015748" bottom="0.3937007874015748" header="0.2362204724409449" footer="0.2362204724409449"/>
  <pageSetup horizontalDpi="300" verticalDpi="300" orientation="landscape" paperSize="12" scale="110" r:id="rId1"/>
  <headerFooter alignWithMargins="0">
    <oddFooter>&amp;C&amp;9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">
      <selection activeCell="A3" sqref="A3"/>
    </sheetView>
  </sheetViews>
  <sheetFormatPr defaultColWidth="9.140625" defaultRowHeight="12.75"/>
  <cols>
    <col min="4" max="5" width="9.00390625" style="0" bestFit="1" customWidth="1"/>
    <col min="6" max="6" width="9.8515625" style="0" bestFit="1" customWidth="1"/>
    <col min="7" max="18" width="9.00390625" style="0" bestFit="1" customWidth="1"/>
    <col min="19" max="19" width="0.5625" style="0" customWidth="1"/>
  </cols>
  <sheetData>
    <row r="1" spans="8:10" ht="17.25">
      <c r="H1" s="29"/>
      <c r="I1" s="1"/>
      <c r="J1" s="1"/>
    </row>
    <row r="2" spans="1:10" ht="17.25">
      <c r="A2" s="2" t="s">
        <v>0</v>
      </c>
      <c r="B2" s="1" t="s">
        <v>47</v>
      </c>
      <c r="C2" s="1"/>
      <c r="D2" s="1"/>
      <c r="E2" s="1"/>
      <c r="H2" s="29" t="s">
        <v>42</v>
      </c>
      <c r="I2" s="1"/>
      <c r="J2" s="1"/>
    </row>
    <row r="3" spans="1:18" ht="18" thickBot="1">
      <c r="A3" s="3" t="s">
        <v>1</v>
      </c>
      <c r="B3" s="4" t="s">
        <v>44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8" thickBot="1">
      <c r="A4" s="7" t="s">
        <v>2</v>
      </c>
      <c r="B4" s="6"/>
      <c r="C4" s="6"/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1" t="s">
        <v>3</v>
      </c>
      <c r="K4" s="30">
        <v>10</v>
      </c>
      <c r="L4" s="30">
        <v>11</v>
      </c>
      <c r="M4" s="30">
        <v>12</v>
      </c>
      <c r="N4" s="30">
        <v>1</v>
      </c>
      <c r="O4" s="30">
        <v>2</v>
      </c>
      <c r="P4" s="30">
        <v>3</v>
      </c>
      <c r="Q4" s="7" t="s">
        <v>4</v>
      </c>
      <c r="R4" s="7" t="s">
        <v>5</v>
      </c>
      <c r="S4" s="8"/>
    </row>
    <row r="5" spans="1:19" ht="12.75">
      <c r="A5" s="35"/>
      <c r="B5" s="36" t="s">
        <v>6</v>
      </c>
      <c r="C5" s="37" t="s">
        <v>7</v>
      </c>
      <c r="D5" s="34">
        <v>435510</v>
      </c>
      <c r="E5" s="34">
        <v>540513</v>
      </c>
      <c r="F5" s="34">
        <v>422500</v>
      </c>
      <c r="G5" s="34">
        <v>432914</v>
      </c>
      <c r="H5" s="34">
        <v>471291</v>
      </c>
      <c r="I5" s="34">
        <v>376130</v>
      </c>
      <c r="J5" s="16">
        <f>SUM(D5:I5)</f>
        <v>2678858</v>
      </c>
      <c r="K5" s="34">
        <v>340778</v>
      </c>
      <c r="L5" s="34">
        <v>435611</v>
      </c>
      <c r="M5" s="34">
        <v>442601</v>
      </c>
      <c r="N5" s="34">
        <v>345130</v>
      </c>
      <c r="O5" s="34">
        <v>279935</v>
      </c>
      <c r="P5" s="34">
        <v>415123</v>
      </c>
      <c r="Q5" s="16">
        <f>SUM(K5:P5)</f>
        <v>2259178</v>
      </c>
      <c r="R5" s="16">
        <f>J5+Q5</f>
        <v>4938036</v>
      </c>
      <c r="S5" s="8"/>
    </row>
    <row r="6" spans="1:19" ht="12.75">
      <c r="A6" s="38" t="s">
        <v>8</v>
      </c>
      <c r="B6" s="36" t="s">
        <v>9</v>
      </c>
      <c r="C6" s="37" t="s">
        <v>10</v>
      </c>
      <c r="D6" s="34">
        <v>16836255</v>
      </c>
      <c r="E6" s="34">
        <v>19152918</v>
      </c>
      <c r="F6" s="34">
        <v>13407982</v>
      </c>
      <c r="G6" s="34">
        <v>14336221</v>
      </c>
      <c r="H6" s="34">
        <v>17164608</v>
      </c>
      <c r="I6" s="34">
        <v>13307983</v>
      </c>
      <c r="J6" s="16">
        <f>SUM(D6:I6)</f>
        <v>94205967</v>
      </c>
      <c r="K6" s="16">
        <v>12302469</v>
      </c>
      <c r="L6" s="16">
        <v>17213182</v>
      </c>
      <c r="M6" s="16">
        <v>18712959</v>
      </c>
      <c r="N6" s="16">
        <v>14876374</v>
      </c>
      <c r="O6" s="16">
        <v>12215278</v>
      </c>
      <c r="P6" s="16">
        <v>18594641</v>
      </c>
      <c r="Q6" s="16">
        <f>SUM(K6:P6)</f>
        <v>93914903</v>
      </c>
      <c r="R6" s="16">
        <f>J6+Q6</f>
        <v>188120870</v>
      </c>
      <c r="S6" s="8"/>
    </row>
    <row r="7" spans="1:19" ht="13.5" thickBot="1">
      <c r="A7" s="39"/>
      <c r="B7" s="40" t="s">
        <v>11</v>
      </c>
      <c r="C7" s="41" t="s">
        <v>12</v>
      </c>
      <c r="D7" s="17">
        <f aca="true" t="shared" si="0" ref="D7:I7">(D6/D5)*1000</f>
        <v>38658.71047737136</v>
      </c>
      <c r="E7" s="17">
        <f t="shared" si="0"/>
        <v>35434.70369815342</v>
      </c>
      <c r="F7" s="17">
        <f t="shared" si="0"/>
        <v>31734.868639053253</v>
      </c>
      <c r="G7" s="17">
        <f t="shared" si="0"/>
        <v>33115.63266607224</v>
      </c>
      <c r="H7" s="17">
        <f t="shared" si="0"/>
        <v>36420.40268114604</v>
      </c>
      <c r="I7" s="17">
        <f t="shared" si="0"/>
        <v>35381.338898785</v>
      </c>
      <c r="J7" s="17">
        <f aca="true" t="shared" si="1" ref="J7:R7">(J6/J5)*1000</f>
        <v>35166.465337095135</v>
      </c>
      <c r="K7" s="17">
        <f t="shared" si="1"/>
        <v>36101.124485735585</v>
      </c>
      <c r="L7" s="17">
        <f t="shared" si="1"/>
        <v>39515.030612174625</v>
      </c>
      <c r="M7" s="17">
        <f t="shared" si="1"/>
        <v>42279.52264003018</v>
      </c>
      <c r="N7" s="17">
        <f t="shared" si="1"/>
        <v>43103.68267029815</v>
      </c>
      <c r="O7" s="17">
        <f t="shared" si="1"/>
        <v>43636.12267133442</v>
      </c>
      <c r="P7" s="17">
        <f t="shared" si="1"/>
        <v>44793.08783179925</v>
      </c>
      <c r="Q7" s="17">
        <f t="shared" si="1"/>
        <v>41570.386662759636</v>
      </c>
      <c r="R7" s="17">
        <f t="shared" si="1"/>
        <v>38096.29374917478</v>
      </c>
      <c r="S7" s="10"/>
    </row>
    <row r="8" spans="1:19" ht="12.75">
      <c r="A8" s="35"/>
      <c r="B8" s="36" t="s">
        <v>6</v>
      </c>
      <c r="C8" s="37" t="s">
        <v>7</v>
      </c>
      <c r="D8" s="34">
        <v>64420</v>
      </c>
      <c r="E8" s="34">
        <v>157067</v>
      </c>
      <c r="F8" s="34">
        <v>59173</v>
      </c>
      <c r="G8" s="34">
        <v>89611</v>
      </c>
      <c r="H8" s="34">
        <v>43748</v>
      </c>
      <c r="I8" s="34">
        <v>86637</v>
      </c>
      <c r="J8" s="16">
        <f>SUM(D8:I8)</f>
        <v>500656</v>
      </c>
      <c r="K8" s="34">
        <v>75578</v>
      </c>
      <c r="L8" s="34">
        <v>62357</v>
      </c>
      <c r="M8" s="34">
        <v>79549</v>
      </c>
      <c r="N8" s="34">
        <v>107494</v>
      </c>
      <c r="O8" s="34">
        <v>44177</v>
      </c>
      <c r="P8" s="34">
        <v>128531</v>
      </c>
      <c r="Q8" s="16">
        <f>SUM(K8:P8)</f>
        <v>497686</v>
      </c>
      <c r="R8" s="16">
        <f>J8+Q8</f>
        <v>998342</v>
      </c>
      <c r="S8" s="8"/>
    </row>
    <row r="9" spans="1:19" ht="12.75">
      <c r="A9" s="38" t="s">
        <v>13</v>
      </c>
      <c r="B9" s="36" t="s">
        <v>9</v>
      </c>
      <c r="C9" s="37" t="s">
        <v>10</v>
      </c>
      <c r="D9" s="34">
        <f>2459620+7782</f>
        <v>2467402</v>
      </c>
      <c r="E9" s="34">
        <f>5332852+43680</f>
        <v>5376532</v>
      </c>
      <c r="F9" s="34">
        <v>1856307</v>
      </c>
      <c r="G9" s="34">
        <v>3058478</v>
      </c>
      <c r="H9" s="34">
        <v>1581349</v>
      </c>
      <c r="I9" s="34">
        <v>3044132</v>
      </c>
      <c r="J9" s="16">
        <f>SUM(D9:I9)</f>
        <v>17384200</v>
      </c>
      <c r="K9" s="16">
        <v>2730450</v>
      </c>
      <c r="L9" s="16">
        <v>2506826</v>
      </c>
      <c r="M9" s="16">
        <v>3374960</v>
      </c>
      <c r="N9" s="16">
        <v>4535533</v>
      </c>
      <c r="O9" s="16">
        <v>2055589</v>
      </c>
      <c r="P9" s="16">
        <v>5875652</v>
      </c>
      <c r="Q9" s="16">
        <f>SUM(K9:P9)</f>
        <v>21079010</v>
      </c>
      <c r="R9" s="16">
        <f>J9+Q9</f>
        <v>38463210</v>
      </c>
      <c r="S9" s="8"/>
    </row>
    <row r="10" spans="1:19" ht="13.5" thickBot="1">
      <c r="A10" s="39"/>
      <c r="B10" s="40" t="s">
        <v>11</v>
      </c>
      <c r="C10" s="41" t="s">
        <v>12</v>
      </c>
      <c r="D10" s="17">
        <f aca="true" t="shared" si="2" ref="D10:I10">(D9/D8)*1000</f>
        <v>38301.8006830177</v>
      </c>
      <c r="E10" s="17">
        <f t="shared" si="2"/>
        <v>34230.8186952065</v>
      </c>
      <c r="F10" s="17">
        <f t="shared" si="2"/>
        <v>31370.84481097798</v>
      </c>
      <c r="G10" s="17">
        <f t="shared" si="2"/>
        <v>34130.608965417196</v>
      </c>
      <c r="H10" s="17">
        <f t="shared" si="2"/>
        <v>36146.772423882234</v>
      </c>
      <c r="I10" s="17">
        <f t="shared" si="2"/>
        <v>35136.627537887965</v>
      </c>
      <c r="J10" s="17">
        <f aca="true" t="shared" si="3" ref="J10:R10">(J9/J8)*1000</f>
        <v>34722.843629158546</v>
      </c>
      <c r="K10" s="17">
        <f t="shared" si="3"/>
        <v>36127.57680806584</v>
      </c>
      <c r="L10" s="17">
        <f t="shared" si="3"/>
        <v>40201.19633721955</v>
      </c>
      <c r="M10" s="17">
        <f t="shared" si="3"/>
        <v>42426.17757608518</v>
      </c>
      <c r="N10" s="17">
        <f t="shared" si="3"/>
        <v>42193.35962937466</v>
      </c>
      <c r="O10" s="17">
        <f t="shared" si="3"/>
        <v>46530.75129592322</v>
      </c>
      <c r="P10" s="17">
        <f t="shared" si="3"/>
        <v>45713.89003431079</v>
      </c>
      <c r="Q10" s="17">
        <f t="shared" si="3"/>
        <v>42354.034471534265</v>
      </c>
      <c r="R10" s="17">
        <f t="shared" si="3"/>
        <v>38527.0879117577</v>
      </c>
      <c r="S10" s="8"/>
    </row>
    <row r="11" spans="1:19" ht="12.75">
      <c r="A11" s="35"/>
      <c r="B11" s="36" t="s">
        <v>6</v>
      </c>
      <c r="C11" s="37" t="s">
        <v>7</v>
      </c>
      <c r="D11" s="34">
        <v>30888</v>
      </c>
      <c r="E11" s="34"/>
      <c r="F11" s="34"/>
      <c r="G11" s="34">
        <v>49327</v>
      </c>
      <c r="H11" s="34"/>
      <c r="I11" s="34">
        <v>12553</v>
      </c>
      <c r="J11" s="16">
        <f>SUM(D11:I11)</f>
        <v>92768</v>
      </c>
      <c r="K11" s="34"/>
      <c r="L11" s="34">
        <v>41524</v>
      </c>
      <c r="M11" s="34"/>
      <c r="N11" s="34"/>
      <c r="O11" s="34">
        <v>32914</v>
      </c>
      <c r="P11" s="34">
        <v>45097</v>
      </c>
      <c r="Q11" s="16">
        <f>SUM(K11:P11)</f>
        <v>119535</v>
      </c>
      <c r="R11" s="16">
        <f>J11+Q11</f>
        <v>212303</v>
      </c>
      <c r="S11" s="8"/>
    </row>
    <row r="12" spans="1:19" ht="12.75">
      <c r="A12" s="38" t="s">
        <v>14</v>
      </c>
      <c r="B12" s="36" t="s">
        <v>9</v>
      </c>
      <c r="C12" s="37" t="s">
        <v>10</v>
      </c>
      <c r="D12" s="34">
        <v>1231497</v>
      </c>
      <c r="E12" s="16"/>
      <c r="F12" s="16"/>
      <c r="G12" s="16">
        <v>1503490</v>
      </c>
      <c r="H12" s="16"/>
      <c r="I12" s="34">
        <v>418881</v>
      </c>
      <c r="J12" s="16">
        <f>SUM(D12:I12)</f>
        <v>3153868</v>
      </c>
      <c r="K12" s="16"/>
      <c r="L12" s="16">
        <v>1671940</v>
      </c>
      <c r="M12" s="16"/>
      <c r="N12" s="16"/>
      <c r="O12" s="16">
        <v>1450666</v>
      </c>
      <c r="P12" s="16">
        <v>2090767</v>
      </c>
      <c r="Q12" s="16">
        <f>SUM(K12:P12)</f>
        <v>5213373</v>
      </c>
      <c r="R12" s="16">
        <f>J12+Q12</f>
        <v>8367241</v>
      </c>
      <c r="S12" s="8"/>
    </row>
    <row r="13" spans="1:19" ht="13.5" thickBot="1">
      <c r="A13" s="39"/>
      <c r="B13" s="40" t="s">
        <v>11</v>
      </c>
      <c r="C13" s="41" t="s">
        <v>12</v>
      </c>
      <c r="D13" s="17">
        <f aca="true" t="shared" si="4" ref="D13:I13">(D12/D11)*1000</f>
        <v>39869.755244755244</v>
      </c>
      <c r="E13" s="17" t="e">
        <f t="shared" si="4"/>
        <v>#DIV/0!</v>
      </c>
      <c r="F13" s="17" t="e">
        <f t="shared" si="4"/>
        <v>#DIV/0!</v>
      </c>
      <c r="G13" s="17">
        <f t="shared" si="4"/>
        <v>30480.06162953352</v>
      </c>
      <c r="H13" s="17" t="e">
        <f t="shared" si="4"/>
        <v>#DIV/0!</v>
      </c>
      <c r="I13" s="17">
        <f t="shared" si="4"/>
        <v>33368.995459252765</v>
      </c>
      <c r="J13" s="17">
        <f aca="true" t="shared" si="5" ref="J13:R13">(J12/J11)*1000</f>
        <v>33997.36978268369</v>
      </c>
      <c r="K13" s="17" t="e">
        <f t="shared" si="5"/>
        <v>#DIV/0!</v>
      </c>
      <c r="L13" s="17">
        <f t="shared" si="5"/>
        <v>40264.42539254407</v>
      </c>
      <c r="M13" s="17" t="e">
        <f t="shared" si="5"/>
        <v>#DIV/0!</v>
      </c>
      <c r="N13" s="17" t="e">
        <f t="shared" si="5"/>
        <v>#DIV/0!</v>
      </c>
      <c r="O13" s="17">
        <f t="shared" si="5"/>
        <v>44074.43641003828</v>
      </c>
      <c r="P13" s="17">
        <f t="shared" si="5"/>
        <v>46361.55398363528</v>
      </c>
      <c r="Q13" s="17">
        <f t="shared" si="5"/>
        <v>43613.77839126616</v>
      </c>
      <c r="R13" s="17">
        <f t="shared" si="5"/>
        <v>39411.788811274455</v>
      </c>
      <c r="S13" s="10"/>
    </row>
    <row r="14" spans="1:19" ht="12.75">
      <c r="A14" s="35"/>
      <c r="B14" s="36" t="s">
        <v>6</v>
      </c>
      <c r="C14" s="37" t="s">
        <v>7</v>
      </c>
      <c r="D14" s="34"/>
      <c r="E14" s="34"/>
      <c r="F14" s="34"/>
      <c r="G14" s="34"/>
      <c r="H14" s="34">
        <v>9052</v>
      </c>
      <c r="I14" s="34"/>
      <c r="J14" s="16">
        <f>SUM(D14:I14)</f>
        <v>9052</v>
      </c>
      <c r="K14" s="34"/>
      <c r="L14" s="34"/>
      <c r="M14" s="34"/>
      <c r="N14" s="34"/>
      <c r="O14" s="34"/>
      <c r="P14" s="34"/>
      <c r="Q14" s="16">
        <f>SUM(K14:P14)</f>
        <v>0</v>
      </c>
      <c r="R14" s="16">
        <f>J14+Q14</f>
        <v>9052</v>
      </c>
      <c r="S14" s="8"/>
    </row>
    <row r="15" spans="1:19" ht="12.75">
      <c r="A15" s="38" t="s">
        <v>15</v>
      </c>
      <c r="B15" s="36" t="s">
        <v>9</v>
      </c>
      <c r="C15" s="37" t="s">
        <v>10</v>
      </c>
      <c r="D15" s="34"/>
      <c r="E15" s="16"/>
      <c r="F15" s="34"/>
      <c r="G15" s="16"/>
      <c r="H15" s="16">
        <v>320158</v>
      </c>
      <c r="I15" s="16"/>
      <c r="J15" s="16">
        <f>SUM(D15:I15)</f>
        <v>320158</v>
      </c>
      <c r="K15" s="16"/>
      <c r="L15" s="16"/>
      <c r="M15" s="16"/>
      <c r="N15" s="16"/>
      <c r="O15" s="16"/>
      <c r="P15" s="16"/>
      <c r="Q15" s="16">
        <f>SUM(K15:P15)</f>
        <v>0</v>
      </c>
      <c r="R15" s="16">
        <f>J15+Q15</f>
        <v>320158</v>
      </c>
      <c r="S15" s="8"/>
    </row>
    <row r="16" spans="1:19" ht="13.5" thickBot="1">
      <c r="A16" s="39"/>
      <c r="B16" s="40" t="s">
        <v>11</v>
      </c>
      <c r="C16" s="41" t="s">
        <v>12</v>
      </c>
      <c r="D16" s="17" t="e">
        <f aca="true" t="shared" si="6" ref="D16:I16">(D15/D14)*1000</f>
        <v>#DIV/0!</v>
      </c>
      <c r="E16" s="17" t="e">
        <f t="shared" si="6"/>
        <v>#DIV/0!</v>
      </c>
      <c r="F16" s="17" t="e">
        <f t="shared" si="6"/>
        <v>#DIV/0!</v>
      </c>
      <c r="G16" s="17" t="e">
        <f t="shared" si="6"/>
        <v>#DIV/0!</v>
      </c>
      <c r="H16" s="17">
        <f t="shared" si="6"/>
        <v>35368.75828546177</v>
      </c>
      <c r="I16" s="17" t="e">
        <f t="shared" si="6"/>
        <v>#DIV/0!</v>
      </c>
      <c r="J16" s="17">
        <f aca="true" t="shared" si="7" ref="J16:R16">(J15/J14)*1000</f>
        <v>35368.75828546177</v>
      </c>
      <c r="K16" s="17" t="e">
        <f t="shared" si="7"/>
        <v>#DIV/0!</v>
      </c>
      <c r="L16" s="17" t="e">
        <f t="shared" si="7"/>
        <v>#DIV/0!</v>
      </c>
      <c r="M16" s="17" t="e">
        <f t="shared" si="7"/>
        <v>#DIV/0!</v>
      </c>
      <c r="N16" s="17" t="e">
        <f t="shared" si="7"/>
        <v>#DIV/0!</v>
      </c>
      <c r="O16" s="17" t="e">
        <f t="shared" si="7"/>
        <v>#DIV/0!</v>
      </c>
      <c r="P16" s="17" t="e">
        <f t="shared" si="7"/>
        <v>#DIV/0!</v>
      </c>
      <c r="Q16" s="17" t="e">
        <f t="shared" si="7"/>
        <v>#DIV/0!</v>
      </c>
      <c r="R16" s="17">
        <f t="shared" si="7"/>
        <v>35368.75828546177</v>
      </c>
      <c r="S16" s="10"/>
    </row>
    <row r="17" spans="1:19" ht="12.75">
      <c r="A17" s="35"/>
      <c r="B17" s="36" t="s">
        <v>6</v>
      </c>
      <c r="C17" s="37" t="s">
        <v>7</v>
      </c>
      <c r="D17" s="34">
        <v>39113</v>
      </c>
      <c r="E17" s="34">
        <v>57200</v>
      </c>
      <c r="F17" s="34">
        <v>52001</v>
      </c>
      <c r="G17" s="34">
        <v>48749</v>
      </c>
      <c r="H17" s="34">
        <v>30821</v>
      </c>
      <c r="I17" s="34">
        <v>23505</v>
      </c>
      <c r="J17" s="16">
        <f>SUM(D17:I17)</f>
        <v>251389</v>
      </c>
      <c r="K17" s="34">
        <v>42009</v>
      </c>
      <c r="L17" s="34"/>
      <c r="M17" s="34">
        <v>51446</v>
      </c>
      <c r="N17" s="34"/>
      <c r="O17" s="34"/>
      <c r="P17" s="34">
        <v>65835</v>
      </c>
      <c r="Q17" s="16">
        <f>SUM(K17:P17)</f>
        <v>159290</v>
      </c>
      <c r="R17" s="16">
        <f>J17+Q17</f>
        <v>410679</v>
      </c>
      <c r="S17" s="8"/>
    </row>
    <row r="18" spans="1:19" ht="12.75">
      <c r="A18" s="38" t="s">
        <v>16</v>
      </c>
      <c r="B18" s="36" t="s">
        <v>9</v>
      </c>
      <c r="C18" s="37" t="s">
        <v>10</v>
      </c>
      <c r="D18" s="34">
        <v>1486916</v>
      </c>
      <c r="E18" s="34">
        <v>2057858</v>
      </c>
      <c r="F18" s="34">
        <v>1704234</v>
      </c>
      <c r="G18" s="34">
        <v>1592090</v>
      </c>
      <c r="H18" s="34">
        <v>1136976</v>
      </c>
      <c r="I18" s="34">
        <v>854855</v>
      </c>
      <c r="J18" s="16">
        <f>SUM(D18:I18)</f>
        <v>8832929</v>
      </c>
      <c r="K18" s="16">
        <v>1465656</v>
      </c>
      <c r="L18" s="16"/>
      <c r="M18" s="16">
        <v>2155296</v>
      </c>
      <c r="N18" s="16"/>
      <c r="O18" s="16"/>
      <c r="P18" s="16">
        <v>2893049</v>
      </c>
      <c r="Q18" s="16">
        <f>SUM(K18:P18)</f>
        <v>6514001</v>
      </c>
      <c r="R18" s="16">
        <f>J18+Q18</f>
        <v>15346930</v>
      </c>
      <c r="S18" s="8"/>
    </row>
    <row r="19" spans="1:19" ht="13.5" thickBot="1">
      <c r="A19" s="39"/>
      <c r="B19" s="40" t="s">
        <v>11</v>
      </c>
      <c r="C19" s="41" t="s">
        <v>12</v>
      </c>
      <c r="D19" s="17">
        <f aca="true" t="shared" si="8" ref="D19:I19">(D18/D17)*1000</f>
        <v>38015.90264106563</v>
      </c>
      <c r="E19" s="17">
        <f t="shared" si="8"/>
        <v>35976.53846153846</v>
      </c>
      <c r="F19" s="17">
        <f t="shared" si="8"/>
        <v>32773.10051729774</v>
      </c>
      <c r="G19" s="17">
        <f t="shared" si="8"/>
        <v>32658.9263369505</v>
      </c>
      <c r="H19" s="17">
        <f t="shared" si="8"/>
        <v>36889.65315856072</v>
      </c>
      <c r="I19" s="17">
        <f t="shared" si="8"/>
        <v>36369.07041055095</v>
      </c>
      <c r="J19" s="17">
        <f aca="true" t="shared" si="9" ref="J19:R19">(J18/J17)*1000</f>
        <v>35136.49761922757</v>
      </c>
      <c r="K19" s="17">
        <f t="shared" si="9"/>
        <v>34889.09519388702</v>
      </c>
      <c r="L19" s="17" t="e">
        <f t="shared" si="9"/>
        <v>#DIV/0!</v>
      </c>
      <c r="M19" s="17">
        <f t="shared" si="9"/>
        <v>41894.33580842048</v>
      </c>
      <c r="N19" s="17" t="e">
        <f t="shared" si="9"/>
        <v>#DIV/0!</v>
      </c>
      <c r="O19" s="17" t="e">
        <f t="shared" si="9"/>
        <v>#DIV/0!</v>
      </c>
      <c r="P19" s="17">
        <f t="shared" si="9"/>
        <v>43943.93559656717</v>
      </c>
      <c r="Q19" s="17">
        <f t="shared" si="9"/>
        <v>40893.97325632494</v>
      </c>
      <c r="R19" s="17">
        <f t="shared" si="9"/>
        <v>37369.64880113178</v>
      </c>
      <c r="S19" s="10"/>
    </row>
    <row r="20" spans="1:19" ht="12.75">
      <c r="A20" s="35"/>
      <c r="B20" s="36" t="s">
        <v>6</v>
      </c>
      <c r="C20" s="37" t="s">
        <v>7</v>
      </c>
      <c r="D20" s="34">
        <v>199492</v>
      </c>
      <c r="E20" s="34">
        <v>213376</v>
      </c>
      <c r="F20" s="34">
        <v>198787</v>
      </c>
      <c r="G20" s="34">
        <v>137729</v>
      </c>
      <c r="H20" s="34">
        <v>121312</v>
      </c>
      <c r="I20" s="34">
        <v>171070</v>
      </c>
      <c r="J20" s="16">
        <f>SUM(D20:I20)</f>
        <v>1041766</v>
      </c>
      <c r="K20" s="34">
        <v>241893</v>
      </c>
      <c r="L20" s="34">
        <v>201452</v>
      </c>
      <c r="M20" s="34">
        <v>186401</v>
      </c>
      <c r="N20" s="34">
        <v>214047</v>
      </c>
      <c r="O20" s="34">
        <v>225028</v>
      </c>
      <c r="P20" s="34">
        <v>272363</v>
      </c>
      <c r="Q20" s="16">
        <f>SUM(K20:P20)</f>
        <v>1341184</v>
      </c>
      <c r="R20" s="16">
        <f>J20+Q20</f>
        <v>2382950</v>
      </c>
      <c r="S20" s="8"/>
    </row>
    <row r="21" spans="1:19" ht="12.75">
      <c r="A21" s="38" t="s">
        <v>17</v>
      </c>
      <c r="B21" s="36" t="s">
        <v>9</v>
      </c>
      <c r="C21" s="37" t="s">
        <v>10</v>
      </c>
      <c r="D21" s="34">
        <v>7123369</v>
      </c>
      <c r="E21" s="34">
        <v>7575552</v>
      </c>
      <c r="F21" s="34">
        <v>6177519</v>
      </c>
      <c r="G21" s="34">
        <v>4604195</v>
      </c>
      <c r="H21" s="34">
        <v>4377423</v>
      </c>
      <c r="I21" s="34">
        <v>5708395</v>
      </c>
      <c r="J21" s="16">
        <f>SUM(D21:I21)</f>
        <v>35566453</v>
      </c>
      <c r="K21" s="16">
        <v>8727448</v>
      </c>
      <c r="L21" s="16">
        <v>7466248</v>
      </c>
      <c r="M21" s="16">
        <v>7473420</v>
      </c>
      <c r="N21" s="16">
        <v>9139187</v>
      </c>
      <c r="O21" s="16">
        <v>9800148</v>
      </c>
      <c r="P21" s="16">
        <v>11844068</v>
      </c>
      <c r="Q21" s="16">
        <f>SUM(K21:P21)</f>
        <v>54450519</v>
      </c>
      <c r="R21" s="16">
        <f>J21+Q21</f>
        <v>90016972</v>
      </c>
      <c r="S21" s="8"/>
    </row>
    <row r="22" spans="1:19" ht="13.5" thickBot="1">
      <c r="A22" s="39"/>
      <c r="B22" s="40" t="s">
        <v>11</v>
      </c>
      <c r="C22" s="41" t="s">
        <v>12</v>
      </c>
      <c r="D22" s="17">
        <f aca="true" t="shared" si="10" ref="D22:I22">(D21/D20)*1000</f>
        <v>35707.542157078984</v>
      </c>
      <c r="E22" s="17">
        <f t="shared" si="10"/>
        <v>35503.299340131976</v>
      </c>
      <c r="F22" s="17">
        <f t="shared" si="10"/>
        <v>31076.071372876493</v>
      </c>
      <c r="G22" s="17">
        <f t="shared" si="10"/>
        <v>33429.37943352525</v>
      </c>
      <c r="H22" s="17">
        <f t="shared" si="10"/>
        <v>36084.00652862041</v>
      </c>
      <c r="I22" s="17">
        <f t="shared" si="10"/>
        <v>33368.76717133338</v>
      </c>
      <c r="J22" s="17">
        <f aca="true" t="shared" si="11" ref="J22:R22">(J21/J20)*1000</f>
        <v>34140.53923817825</v>
      </c>
      <c r="K22" s="17">
        <f t="shared" si="11"/>
        <v>36079.78734399094</v>
      </c>
      <c r="L22" s="17">
        <f t="shared" si="11"/>
        <v>37062.168655560636</v>
      </c>
      <c r="M22" s="17">
        <f t="shared" si="11"/>
        <v>40093.23984313389</v>
      </c>
      <c r="N22" s="17">
        <f t="shared" si="11"/>
        <v>42697.103907085824</v>
      </c>
      <c r="O22" s="17">
        <f t="shared" si="11"/>
        <v>43550.793679008835</v>
      </c>
      <c r="P22" s="17">
        <f t="shared" si="11"/>
        <v>43486.33257821363</v>
      </c>
      <c r="Q22" s="17">
        <f t="shared" si="11"/>
        <v>40598.84326087994</v>
      </c>
      <c r="R22" s="17">
        <f t="shared" si="11"/>
        <v>37775.434650328374</v>
      </c>
      <c r="S22" s="10"/>
    </row>
    <row r="23" spans="1:19" ht="12.75">
      <c r="A23" s="35"/>
      <c r="B23" s="36" t="s">
        <v>6</v>
      </c>
      <c r="C23" s="37" t="s">
        <v>7</v>
      </c>
      <c r="D23" s="34">
        <v>14635</v>
      </c>
      <c r="E23" s="34">
        <v>10208</v>
      </c>
      <c r="F23" s="34">
        <v>11895</v>
      </c>
      <c r="G23" s="34">
        <v>35154</v>
      </c>
      <c r="H23" s="34">
        <v>74145</v>
      </c>
      <c r="I23" s="34">
        <v>8230</v>
      </c>
      <c r="J23" s="16">
        <f>SUM(D23:I23)</f>
        <v>154267</v>
      </c>
      <c r="K23" s="34">
        <v>71220</v>
      </c>
      <c r="L23" s="34">
        <v>6585</v>
      </c>
      <c r="M23" s="34">
        <v>34108</v>
      </c>
      <c r="N23" s="34">
        <v>34142</v>
      </c>
      <c r="O23" s="34">
        <v>40181</v>
      </c>
      <c r="P23" s="34">
        <v>19541</v>
      </c>
      <c r="Q23" s="16">
        <f>SUM(K23:P23)</f>
        <v>205777</v>
      </c>
      <c r="R23" s="16">
        <f>J23+Q23</f>
        <v>360044</v>
      </c>
      <c r="S23" s="8"/>
    </row>
    <row r="24" spans="1:19" ht="12.75">
      <c r="A24" s="38" t="s">
        <v>18</v>
      </c>
      <c r="B24" s="36" t="s">
        <v>9</v>
      </c>
      <c r="C24" s="37" t="s">
        <v>10</v>
      </c>
      <c r="D24" s="34">
        <v>566043</v>
      </c>
      <c r="E24" s="34">
        <f>318763+5726</f>
        <v>324489</v>
      </c>
      <c r="F24" s="34">
        <v>376757</v>
      </c>
      <c r="G24" s="34">
        <v>1135980</v>
      </c>
      <c r="H24" s="34">
        <v>2702317</v>
      </c>
      <c r="I24" s="34">
        <v>293943</v>
      </c>
      <c r="J24" s="16">
        <f>SUM(D24:I24)</f>
        <v>5399529</v>
      </c>
      <c r="K24" s="16">
        <v>2746830</v>
      </c>
      <c r="L24" s="16">
        <v>254212</v>
      </c>
      <c r="M24" s="16">
        <v>1399597</v>
      </c>
      <c r="N24" s="16">
        <v>1454716</v>
      </c>
      <c r="O24" s="16">
        <v>1800880</v>
      </c>
      <c r="P24" s="16">
        <v>902419</v>
      </c>
      <c r="Q24" s="16">
        <f>SUM(K24:P24)</f>
        <v>8558654</v>
      </c>
      <c r="R24" s="16">
        <f>J24+Q24</f>
        <v>13958183</v>
      </c>
      <c r="S24" s="8"/>
    </row>
    <row r="25" spans="1:19" ht="13.5" thickBot="1">
      <c r="A25" s="39"/>
      <c r="B25" s="40" t="s">
        <v>11</v>
      </c>
      <c r="C25" s="41" t="s">
        <v>12</v>
      </c>
      <c r="D25" s="17">
        <f aca="true" t="shared" si="12" ref="D25:I25">(D24/D23)*1000</f>
        <v>38677.34882131876</v>
      </c>
      <c r="E25" s="17">
        <f t="shared" si="12"/>
        <v>31787.71551724138</v>
      </c>
      <c r="F25" s="17">
        <f t="shared" si="12"/>
        <v>31673.560319461958</v>
      </c>
      <c r="G25" s="17">
        <f t="shared" si="12"/>
        <v>32314.38812083973</v>
      </c>
      <c r="H25" s="17">
        <f t="shared" si="12"/>
        <v>36446.382089149636</v>
      </c>
      <c r="I25" s="17">
        <f t="shared" si="12"/>
        <v>35716.03888213852</v>
      </c>
      <c r="J25" s="17">
        <f aca="true" t="shared" si="13" ref="J25:R25">(J24/J23)*1000</f>
        <v>35001.1927372672</v>
      </c>
      <c r="K25" s="17">
        <f t="shared" si="13"/>
        <v>38568.239258635214</v>
      </c>
      <c r="L25" s="17">
        <f t="shared" si="13"/>
        <v>38604.70766894457</v>
      </c>
      <c r="M25" s="17">
        <f t="shared" si="13"/>
        <v>41034.27348422657</v>
      </c>
      <c r="N25" s="17">
        <f t="shared" si="13"/>
        <v>42607.81442211938</v>
      </c>
      <c r="O25" s="17">
        <f t="shared" si="13"/>
        <v>44819.19315099176</v>
      </c>
      <c r="P25" s="17">
        <f t="shared" si="13"/>
        <v>46180.799344966996</v>
      </c>
      <c r="Q25" s="17">
        <f t="shared" si="13"/>
        <v>41591.8883062733</v>
      </c>
      <c r="R25" s="17">
        <f t="shared" si="13"/>
        <v>38767.992245392226</v>
      </c>
      <c r="S25" s="10"/>
    </row>
    <row r="26" spans="1:19" ht="12.75">
      <c r="A26" s="35"/>
      <c r="B26" s="36" t="s">
        <v>6</v>
      </c>
      <c r="C26" s="37" t="s">
        <v>7</v>
      </c>
      <c r="D26" s="34">
        <v>30242</v>
      </c>
      <c r="E26" s="34">
        <v>22623</v>
      </c>
      <c r="F26" s="34">
        <v>20034</v>
      </c>
      <c r="G26" s="34">
        <v>42614</v>
      </c>
      <c r="H26" s="34">
        <v>42512</v>
      </c>
      <c r="I26" s="34">
        <v>21386</v>
      </c>
      <c r="J26" s="16">
        <f>SUM(D26:I26)</f>
        <v>179411</v>
      </c>
      <c r="K26" s="34">
        <v>55321</v>
      </c>
      <c r="L26" s="34">
        <v>34775</v>
      </c>
      <c r="M26" s="34">
        <v>67681</v>
      </c>
      <c r="N26" s="34">
        <v>41528</v>
      </c>
      <c r="O26" s="34">
        <v>43604</v>
      </c>
      <c r="P26" s="34">
        <v>42424</v>
      </c>
      <c r="Q26" s="16">
        <f>SUM(K26:P26)</f>
        <v>285333</v>
      </c>
      <c r="R26" s="16">
        <f>J26+Q26</f>
        <v>464744</v>
      </c>
      <c r="S26" s="8"/>
    </row>
    <row r="27" spans="1:19" ht="12.75">
      <c r="A27" s="38" t="s">
        <v>19</v>
      </c>
      <c r="B27" s="36" t="s">
        <v>9</v>
      </c>
      <c r="C27" s="37" t="s">
        <v>10</v>
      </c>
      <c r="D27" s="34">
        <v>1049365</v>
      </c>
      <c r="E27" s="34">
        <v>695318</v>
      </c>
      <c r="F27" s="34">
        <v>640651</v>
      </c>
      <c r="G27" s="34">
        <v>1432119</v>
      </c>
      <c r="H27" s="34">
        <v>1532147</v>
      </c>
      <c r="I27" s="34">
        <v>736227</v>
      </c>
      <c r="J27" s="16">
        <f>SUM(D27:I27)</f>
        <v>6085827</v>
      </c>
      <c r="K27" s="16">
        <v>2011246</v>
      </c>
      <c r="L27" s="16">
        <v>1406172</v>
      </c>
      <c r="M27" s="16">
        <v>2802116</v>
      </c>
      <c r="N27" s="16">
        <v>1770201</v>
      </c>
      <c r="O27" s="16">
        <v>1886229</v>
      </c>
      <c r="P27" s="16">
        <v>1864894</v>
      </c>
      <c r="Q27" s="16">
        <f>SUM(K27:P27)</f>
        <v>11740858</v>
      </c>
      <c r="R27" s="16">
        <f>J27+Q27</f>
        <v>17826685</v>
      </c>
      <c r="S27" s="8"/>
    </row>
    <row r="28" spans="1:19" ht="13.5" thickBot="1">
      <c r="A28" s="39"/>
      <c r="B28" s="40" t="s">
        <v>11</v>
      </c>
      <c r="C28" s="41" t="s">
        <v>12</v>
      </c>
      <c r="D28" s="17">
        <f aca="true" t="shared" si="14" ref="D28:I28">(D27/D26)*1000</f>
        <v>34698.928642285566</v>
      </c>
      <c r="E28" s="17">
        <f t="shared" si="14"/>
        <v>30735.004199266234</v>
      </c>
      <c r="F28" s="17">
        <f t="shared" si="14"/>
        <v>31978.187081960667</v>
      </c>
      <c r="G28" s="17">
        <f t="shared" si="14"/>
        <v>33606.77242220866</v>
      </c>
      <c r="H28" s="17">
        <f t="shared" si="14"/>
        <v>36040.341550621</v>
      </c>
      <c r="I28" s="17">
        <f t="shared" si="14"/>
        <v>34425.652295894506</v>
      </c>
      <c r="J28" s="17">
        <f aca="true" t="shared" si="15" ref="J28:R28">(J27/J26)*1000</f>
        <v>33921.14753275998</v>
      </c>
      <c r="K28" s="17">
        <f t="shared" si="15"/>
        <v>36355.92270566331</v>
      </c>
      <c r="L28" s="17">
        <f t="shared" si="15"/>
        <v>40436.290438533426</v>
      </c>
      <c r="M28" s="17">
        <f t="shared" si="15"/>
        <v>41401.811438956276</v>
      </c>
      <c r="N28" s="17">
        <f t="shared" si="15"/>
        <v>42626.685609709115</v>
      </c>
      <c r="O28" s="17">
        <f t="shared" si="15"/>
        <v>43258.16438858821</v>
      </c>
      <c r="P28" s="17">
        <f t="shared" si="15"/>
        <v>43958.46690552517</v>
      </c>
      <c r="Q28" s="17">
        <f t="shared" si="15"/>
        <v>41147.91489242394</v>
      </c>
      <c r="R28" s="17">
        <f t="shared" si="15"/>
        <v>38358.074552872116</v>
      </c>
      <c r="S28" s="10"/>
    </row>
    <row r="29" spans="1:19" ht="12.75">
      <c r="A29" s="35"/>
      <c r="B29" s="36" t="s">
        <v>6</v>
      </c>
      <c r="C29" s="37" t="s">
        <v>7</v>
      </c>
      <c r="D29" s="34">
        <v>5624</v>
      </c>
      <c r="E29" s="34">
        <v>25697</v>
      </c>
      <c r="F29" s="34">
        <v>4868</v>
      </c>
      <c r="G29" s="34">
        <v>8427</v>
      </c>
      <c r="H29" s="34">
        <v>6350</v>
      </c>
      <c r="I29" s="34">
        <v>6221</v>
      </c>
      <c r="J29" s="16">
        <f>SUM(D29:I29)</f>
        <v>57187</v>
      </c>
      <c r="K29" s="34">
        <v>3716</v>
      </c>
      <c r="L29" s="34">
        <v>2778</v>
      </c>
      <c r="M29" s="34">
        <v>5459</v>
      </c>
      <c r="N29" s="34">
        <v>2728</v>
      </c>
      <c r="O29" s="34">
        <v>5009</v>
      </c>
      <c r="P29" s="34">
        <v>4664</v>
      </c>
      <c r="Q29" s="16">
        <f>SUM(K29:P29)</f>
        <v>24354</v>
      </c>
      <c r="R29" s="16">
        <f>J29+Q29</f>
        <v>81541</v>
      </c>
      <c r="S29" s="8"/>
    </row>
    <row r="30" spans="1:19" ht="12.75">
      <c r="A30" s="38" t="s">
        <v>20</v>
      </c>
      <c r="B30" s="36" t="s">
        <v>9</v>
      </c>
      <c r="C30" s="37" t="s">
        <v>10</v>
      </c>
      <c r="D30" s="34">
        <v>220333</v>
      </c>
      <c r="E30" s="34">
        <v>784745</v>
      </c>
      <c r="F30" s="16">
        <v>173519</v>
      </c>
      <c r="G30" s="34">
        <v>323823</v>
      </c>
      <c r="H30" s="16">
        <v>254757</v>
      </c>
      <c r="I30" s="16">
        <v>241745</v>
      </c>
      <c r="J30" s="16">
        <f>SUM(D30:I30)</f>
        <v>1998922</v>
      </c>
      <c r="K30" s="16">
        <v>149384</v>
      </c>
      <c r="L30" s="16">
        <v>118715</v>
      </c>
      <c r="M30" s="16">
        <v>243919</v>
      </c>
      <c r="N30" s="16">
        <v>125627</v>
      </c>
      <c r="O30" s="16">
        <v>236079</v>
      </c>
      <c r="P30" s="16">
        <v>221073</v>
      </c>
      <c r="Q30" s="16">
        <f>SUM(K30:P30)</f>
        <v>1094797</v>
      </c>
      <c r="R30" s="16">
        <f>J30+Q30</f>
        <v>3093719</v>
      </c>
      <c r="S30" s="8"/>
    </row>
    <row r="31" spans="1:19" ht="13.5" thickBot="1">
      <c r="A31" s="39"/>
      <c r="B31" s="40" t="s">
        <v>11</v>
      </c>
      <c r="C31" s="41" t="s">
        <v>12</v>
      </c>
      <c r="D31" s="17">
        <f aca="true" t="shared" si="16" ref="D31:I31">(D30/D29)*1000</f>
        <v>39177.27596017069</v>
      </c>
      <c r="E31" s="17">
        <f t="shared" si="16"/>
        <v>30538.38969529517</v>
      </c>
      <c r="F31" s="17">
        <f t="shared" si="16"/>
        <v>35644.82333607231</v>
      </c>
      <c r="G31" s="17">
        <f t="shared" si="16"/>
        <v>38426.842292630834</v>
      </c>
      <c r="H31" s="17">
        <f t="shared" si="16"/>
        <v>40119.2125984252</v>
      </c>
      <c r="I31" s="17">
        <f t="shared" si="16"/>
        <v>38859.508117665966</v>
      </c>
      <c r="J31" s="17">
        <f aca="true" t="shared" si="17" ref="J31:R31">(J30/J29)*1000</f>
        <v>34954.13293230979</v>
      </c>
      <c r="K31" s="17">
        <f t="shared" si="17"/>
        <v>40200.21528525296</v>
      </c>
      <c r="L31" s="17">
        <f t="shared" si="17"/>
        <v>42733.98128149748</v>
      </c>
      <c r="M31" s="17">
        <f t="shared" si="17"/>
        <v>44681.99303901814</v>
      </c>
      <c r="N31" s="17">
        <f t="shared" si="17"/>
        <v>46050.953079178886</v>
      </c>
      <c r="O31" s="17">
        <f t="shared" si="17"/>
        <v>47130.96426432422</v>
      </c>
      <c r="P31" s="17">
        <f t="shared" si="17"/>
        <v>47399.87135506004</v>
      </c>
      <c r="Q31" s="17">
        <f t="shared" si="17"/>
        <v>44953.477868112015</v>
      </c>
      <c r="R31" s="17">
        <f t="shared" si="17"/>
        <v>37940.65562109859</v>
      </c>
      <c r="S31" s="10"/>
    </row>
    <row r="32" spans="1:19" ht="12.75">
      <c r="A32" s="35"/>
      <c r="B32" s="36" t="s">
        <v>6</v>
      </c>
      <c r="C32" s="37" t="s">
        <v>7</v>
      </c>
      <c r="D32" s="34">
        <v>17984</v>
      </c>
      <c r="E32" s="34"/>
      <c r="F32" s="34"/>
      <c r="G32" s="34"/>
      <c r="H32" s="34"/>
      <c r="I32" s="34"/>
      <c r="J32" s="16">
        <f>SUM(D32:I32)</f>
        <v>17984</v>
      </c>
      <c r="K32" s="34"/>
      <c r="L32" s="34"/>
      <c r="M32" s="34"/>
      <c r="N32" s="34"/>
      <c r="O32" s="34"/>
      <c r="P32" s="34"/>
      <c r="Q32" s="16">
        <f>SUM(K32:P32)</f>
        <v>0</v>
      </c>
      <c r="R32" s="16">
        <f>J32+Q32</f>
        <v>17984</v>
      </c>
      <c r="S32" s="8"/>
    </row>
    <row r="33" spans="1:19" ht="12.75">
      <c r="A33" s="38" t="s">
        <v>21</v>
      </c>
      <c r="B33" s="36" t="s">
        <v>9</v>
      </c>
      <c r="C33" s="37" t="s">
        <v>10</v>
      </c>
      <c r="D33" s="16">
        <v>698747</v>
      </c>
      <c r="E33" s="16"/>
      <c r="F33" s="16"/>
      <c r="G33" s="16"/>
      <c r="H33" s="16"/>
      <c r="I33" s="16"/>
      <c r="J33" s="16">
        <f>SUM(D33:I33)</f>
        <v>698747</v>
      </c>
      <c r="K33" s="16"/>
      <c r="L33" s="16"/>
      <c r="M33" s="16"/>
      <c r="N33" s="16"/>
      <c r="O33" s="16"/>
      <c r="P33" s="16"/>
      <c r="Q33" s="16">
        <f>SUM(K33:P33)</f>
        <v>0</v>
      </c>
      <c r="R33" s="16">
        <f>J33+Q33</f>
        <v>698747</v>
      </c>
      <c r="S33" s="8"/>
    </row>
    <row r="34" spans="1:19" ht="13.5" thickBot="1">
      <c r="A34" s="39"/>
      <c r="B34" s="40" t="s">
        <v>11</v>
      </c>
      <c r="C34" s="41" t="s">
        <v>12</v>
      </c>
      <c r="D34" s="17">
        <f aca="true" t="shared" si="18" ref="D34:I34">(D33/D32)*1000</f>
        <v>38853.81450177936</v>
      </c>
      <c r="E34" s="17" t="e">
        <f t="shared" si="18"/>
        <v>#DIV/0!</v>
      </c>
      <c r="F34" s="17" t="e">
        <f t="shared" si="18"/>
        <v>#DIV/0!</v>
      </c>
      <c r="G34" s="17" t="e">
        <f t="shared" si="18"/>
        <v>#DIV/0!</v>
      </c>
      <c r="H34" s="17" t="e">
        <f t="shared" si="18"/>
        <v>#DIV/0!</v>
      </c>
      <c r="I34" s="17" t="e">
        <f t="shared" si="18"/>
        <v>#DIV/0!</v>
      </c>
      <c r="J34" s="17">
        <f aca="true" t="shared" si="19" ref="J34:R34">(J33/J32)*1000</f>
        <v>38853.81450177936</v>
      </c>
      <c r="K34" s="17" t="e">
        <f t="shared" si="19"/>
        <v>#DIV/0!</v>
      </c>
      <c r="L34" s="17" t="e">
        <f t="shared" si="19"/>
        <v>#DIV/0!</v>
      </c>
      <c r="M34" s="17" t="e">
        <f t="shared" si="19"/>
        <v>#DIV/0!</v>
      </c>
      <c r="N34" s="17" t="e">
        <f t="shared" si="19"/>
        <v>#DIV/0!</v>
      </c>
      <c r="O34" s="17" t="e">
        <f t="shared" si="19"/>
        <v>#DIV/0!</v>
      </c>
      <c r="P34" s="17" t="e">
        <f t="shared" si="19"/>
        <v>#DIV/0!</v>
      </c>
      <c r="Q34" s="17" t="e">
        <f t="shared" si="19"/>
        <v>#DIV/0!</v>
      </c>
      <c r="R34" s="17">
        <f t="shared" si="19"/>
        <v>38853.81450177936</v>
      </c>
      <c r="S34" s="10"/>
    </row>
    <row r="35" spans="1:19" ht="12.75">
      <c r="A35" s="35"/>
      <c r="B35" s="36" t="s">
        <v>6</v>
      </c>
      <c r="C35" s="37" t="s">
        <v>7</v>
      </c>
      <c r="D35" s="34">
        <v>19132</v>
      </c>
      <c r="E35" s="34">
        <v>19973</v>
      </c>
      <c r="F35" s="34">
        <v>17973</v>
      </c>
      <c r="G35" s="34">
        <v>47480</v>
      </c>
      <c r="H35" s="34">
        <v>18037</v>
      </c>
      <c r="I35" s="34">
        <v>18031</v>
      </c>
      <c r="J35" s="16">
        <f>SUM(D35:I35)</f>
        <v>140626</v>
      </c>
      <c r="K35" s="34">
        <v>16470</v>
      </c>
      <c r="L35" s="34">
        <v>18035</v>
      </c>
      <c r="M35" s="34">
        <v>18015</v>
      </c>
      <c r="N35" s="34">
        <v>36582</v>
      </c>
      <c r="O35" s="34">
        <v>24440</v>
      </c>
      <c r="P35" s="34">
        <v>48895</v>
      </c>
      <c r="Q35" s="16">
        <f>SUM(K35:P35)</f>
        <v>162437</v>
      </c>
      <c r="R35" s="16">
        <f>J35+Q35</f>
        <v>303063</v>
      </c>
      <c r="S35" s="8"/>
    </row>
    <row r="36" spans="1:19" ht="12.75">
      <c r="A36" s="38" t="s">
        <v>22</v>
      </c>
      <c r="B36" s="36" t="s">
        <v>9</v>
      </c>
      <c r="C36" s="37" t="s">
        <v>10</v>
      </c>
      <c r="D36" s="34">
        <v>666649</v>
      </c>
      <c r="E36" s="34">
        <v>616795</v>
      </c>
      <c r="F36" s="16">
        <v>576068</v>
      </c>
      <c r="G36" s="34">
        <v>1595594</v>
      </c>
      <c r="H36" s="16">
        <v>645113</v>
      </c>
      <c r="I36" s="34">
        <v>629030</v>
      </c>
      <c r="J36" s="16">
        <f>SUM(D36:I36)</f>
        <v>4729249</v>
      </c>
      <c r="K36" s="16">
        <v>638110</v>
      </c>
      <c r="L36" s="16">
        <v>734906</v>
      </c>
      <c r="M36" s="16">
        <v>744961</v>
      </c>
      <c r="N36" s="16">
        <v>1517389</v>
      </c>
      <c r="O36" s="16">
        <v>1135931</v>
      </c>
      <c r="P36" s="16">
        <v>2221918</v>
      </c>
      <c r="Q36" s="16">
        <f>SUM(K36:P36)</f>
        <v>6993215</v>
      </c>
      <c r="R36" s="16">
        <f>J36+Q36</f>
        <v>11722464</v>
      </c>
      <c r="S36" s="8"/>
    </row>
    <row r="37" spans="1:19" ht="13.5" thickBot="1">
      <c r="A37" s="39"/>
      <c r="B37" s="40" t="s">
        <v>11</v>
      </c>
      <c r="C37" s="41" t="s">
        <v>12</v>
      </c>
      <c r="D37" s="17">
        <f aca="true" t="shared" si="20" ref="D37:I37">(D36/D35)*1000</f>
        <v>34844.71043278277</v>
      </c>
      <c r="E37" s="17">
        <f t="shared" si="20"/>
        <v>30881.4399439243</v>
      </c>
      <c r="F37" s="17">
        <f t="shared" si="20"/>
        <v>32051.85556111946</v>
      </c>
      <c r="G37" s="17">
        <f t="shared" si="20"/>
        <v>33605.60235888795</v>
      </c>
      <c r="H37" s="17">
        <f t="shared" si="20"/>
        <v>35766.09192216</v>
      </c>
      <c r="I37" s="17">
        <f t="shared" si="20"/>
        <v>34886.029615661915</v>
      </c>
      <c r="J37" s="17">
        <f aca="true" t="shared" si="21" ref="J37:R37">(J36/J35)*1000</f>
        <v>33629.97596461536</v>
      </c>
      <c r="K37" s="17">
        <f t="shared" si="21"/>
        <v>38743.7765634487</v>
      </c>
      <c r="L37" s="17">
        <f t="shared" si="21"/>
        <v>40748.877183254786</v>
      </c>
      <c r="M37" s="17">
        <f t="shared" si="21"/>
        <v>41352.26200388565</v>
      </c>
      <c r="N37" s="17">
        <f t="shared" si="21"/>
        <v>41479.115411951236</v>
      </c>
      <c r="O37" s="17">
        <f t="shared" si="21"/>
        <v>46478.355155482815</v>
      </c>
      <c r="P37" s="17">
        <f t="shared" si="21"/>
        <v>45442.642396973104</v>
      </c>
      <c r="Q37" s="17">
        <f t="shared" si="21"/>
        <v>43051.86010576408</v>
      </c>
      <c r="R37" s="17">
        <f t="shared" si="21"/>
        <v>38679.957632571444</v>
      </c>
      <c r="S37" s="10"/>
    </row>
    <row r="38" spans="1:19" ht="12.75">
      <c r="A38" s="35"/>
      <c r="B38" s="36" t="s">
        <v>6</v>
      </c>
      <c r="C38" s="37" t="s">
        <v>7</v>
      </c>
      <c r="D38" s="34">
        <f>25645+7</f>
        <v>25652</v>
      </c>
      <c r="E38" s="34">
        <f>5564+16</f>
        <v>5580</v>
      </c>
      <c r="F38" s="34">
        <v>8</v>
      </c>
      <c r="G38" s="34"/>
      <c r="H38" s="34"/>
      <c r="I38" s="34"/>
      <c r="J38" s="16">
        <f>SUM(D38:I38)</f>
        <v>31240</v>
      </c>
      <c r="K38" s="34"/>
      <c r="L38" s="34"/>
      <c r="M38" s="34">
        <v>21860</v>
      </c>
      <c r="N38" s="34">
        <f>1+11746</f>
        <v>11747</v>
      </c>
      <c r="O38" s="34">
        <v>10484</v>
      </c>
      <c r="P38" s="34">
        <f>6150+32691</f>
        <v>38841</v>
      </c>
      <c r="Q38" s="16">
        <f>SUM(K38:P38)</f>
        <v>82932</v>
      </c>
      <c r="R38" s="16">
        <f>J38+Q38</f>
        <v>114172</v>
      </c>
      <c r="S38" s="8"/>
    </row>
    <row r="39" spans="1:19" ht="12.75">
      <c r="A39" s="38" t="s">
        <v>23</v>
      </c>
      <c r="B39" s="36" t="s">
        <v>9</v>
      </c>
      <c r="C39" s="37" t="s">
        <v>10</v>
      </c>
      <c r="D39" s="16">
        <f>889618+4133</f>
        <v>893751</v>
      </c>
      <c r="E39" s="16">
        <f>195672+8774</f>
        <v>204446</v>
      </c>
      <c r="F39" s="16">
        <v>4241</v>
      </c>
      <c r="G39" s="16"/>
      <c r="H39" s="16"/>
      <c r="I39" s="16"/>
      <c r="J39" s="16">
        <f>SUM(D39:I39)</f>
        <v>1102438</v>
      </c>
      <c r="K39" s="16"/>
      <c r="L39" s="16"/>
      <c r="M39" s="16">
        <v>925257</v>
      </c>
      <c r="N39" s="16">
        <f>3228+515815</f>
        <v>519043</v>
      </c>
      <c r="O39" s="16">
        <v>460353</v>
      </c>
      <c r="P39" s="16">
        <f>1399593+255957</f>
        <v>1655550</v>
      </c>
      <c r="Q39" s="16">
        <f>SUM(K39:P39)</f>
        <v>3560203</v>
      </c>
      <c r="R39" s="16">
        <f>J39+Q39</f>
        <v>4662641</v>
      </c>
      <c r="S39" s="8"/>
    </row>
    <row r="40" spans="1:19" ht="13.5" thickBot="1">
      <c r="A40" s="39"/>
      <c r="B40" s="40" t="s">
        <v>11</v>
      </c>
      <c r="C40" s="41" t="s">
        <v>12</v>
      </c>
      <c r="D40" s="17">
        <f aca="true" t="shared" si="22" ref="D40:I40">(D39/D38)*1000</f>
        <v>34841.37689069078</v>
      </c>
      <c r="E40" s="17">
        <f t="shared" si="22"/>
        <v>36639.068100358425</v>
      </c>
      <c r="F40" s="17">
        <f t="shared" si="22"/>
        <v>530125</v>
      </c>
      <c r="G40" s="17" t="e">
        <f t="shared" si="22"/>
        <v>#DIV/0!</v>
      </c>
      <c r="H40" s="17" t="e">
        <f t="shared" si="22"/>
        <v>#DIV/0!</v>
      </c>
      <c r="I40" s="17" t="e">
        <f t="shared" si="22"/>
        <v>#DIV/0!</v>
      </c>
      <c r="J40" s="17">
        <f aca="true" t="shared" si="23" ref="J40:R40">(J39/J38)*1000</f>
        <v>35289.3085787452</v>
      </c>
      <c r="K40" s="17" t="e">
        <f t="shared" si="23"/>
        <v>#DIV/0!</v>
      </c>
      <c r="L40" s="17" t="e">
        <f t="shared" si="23"/>
        <v>#DIV/0!</v>
      </c>
      <c r="M40" s="17">
        <f t="shared" si="23"/>
        <v>42326.48673376029</v>
      </c>
      <c r="N40" s="17">
        <f t="shared" si="23"/>
        <v>44185.15365625266</v>
      </c>
      <c r="O40" s="17">
        <f t="shared" si="23"/>
        <v>43910.053414727205</v>
      </c>
      <c r="P40" s="17">
        <f t="shared" si="23"/>
        <v>42623.773847223296</v>
      </c>
      <c r="Q40" s="17">
        <f t="shared" si="23"/>
        <v>42929.182945063425</v>
      </c>
      <c r="R40" s="17">
        <f t="shared" si="23"/>
        <v>40838.74329958309</v>
      </c>
      <c r="S40" s="10"/>
    </row>
    <row r="41" spans="1:19" ht="17.25">
      <c r="A41" s="35"/>
      <c r="B41" s="36" t="s">
        <v>6</v>
      </c>
      <c r="C41" s="37" t="s">
        <v>7</v>
      </c>
      <c r="D41" s="16">
        <f aca="true" t="shared" si="24" ref="D41:I42">D5+D8+D11+D14+D17+D20+D23+D26+D29+D32+D35+D38</f>
        <v>882692</v>
      </c>
      <c r="E41" s="16">
        <f t="shared" si="24"/>
        <v>1052237</v>
      </c>
      <c r="F41" s="16">
        <f t="shared" si="24"/>
        <v>787239</v>
      </c>
      <c r="G41" s="16">
        <f t="shared" si="24"/>
        <v>892005</v>
      </c>
      <c r="H41" s="16">
        <f t="shared" si="24"/>
        <v>817268</v>
      </c>
      <c r="I41" s="16">
        <f t="shared" si="24"/>
        <v>723763</v>
      </c>
      <c r="J41" s="16">
        <f>SUM(D41:I41)</f>
        <v>5155204</v>
      </c>
      <c r="K41" s="16">
        <f aca="true" t="shared" si="25" ref="K41:P42">K5+K8+K11+K14+K17+K20+K23+K26+K29+K32+K35+K38</f>
        <v>846985</v>
      </c>
      <c r="L41" s="16">
        <f t="shared" si="25"/>
        <v>803117</v>
      </c>
      <c r="M41" s="16">
        <f t="shared" si="25"/>
        <v>907120</v>
      </c>
      <c r="N41" s="16">
        <f t="shared" si="25"/>
        <v>793398</v>
      </c>
      <c r="O41" s="16">
        <f t="shared" si="25"/>
        <v>705772</v>
      </c>
      <c r="P41" s="16">
        <f t="shared" si="25"/>
        <v>1081314</v>
      </c>
      <c r="Q41" s="16">
        <f>SUM(K41:P41)</f>
        <v>5137706</v>
      </c>
      <c r="R41" s="16">
        <f>J41+Q41</f>
        <v>10292910</v>
      </c>
      <c r="S41" s="12"/>
    </row>
    <row r="42" spans="1:19" ht="12.75">
      <c r="A42" s="38" t="s">
        <v>24</v>
      </c>
      <c r="B42" s="36" t="s">
        <v>9</v>
      </c>
      <c r="C42" s="37" t="s">
        <v>10</v>
      </c>
      <c r="D42" s="16">
        <f t="shared" si="24"/>
        <v>33240327</v>
      </c>
      <c r="E42" s="16">
        <f t="shared" si="24"/>
        <v>36788653</v>
      </c>
      <c r="F42" s="16">
        <f t="shared" si="24"/>
        <v>24917278</v>
      </c>
      <c r="G42" s="16">
        <f t="shared" si="24"/>
        <v>29581990</v>
      </c>
      <c r="H42" s="16">
        <f t="shared" si="24"/>
        <v>29714848</v>
      </c>
      <c r="I42" s="16">
        <f t="shared" si="24"/>
        <v>25235191</v>
      </c>
      <c r="J42" s="16">
        <f>SUM(D42:I42)</f>
        <v>179478287</v>
      </c>
      <c r="K42" s="16">
        <f t="shared" si="25"/>
        <v>30771593</v>
      </c>
      <c r="L42" s="16">
        <f t="shared" si="25"/>
        <v>31372201</v>
      </c>
      <c r="M42" s="16">
        <f t="shared" si="25"/>
        <v>37832485</v>
      </c>
      <c r="N42" s="16">
        <f t="shared" si="25"/>
        <v>33938070</v>
      </c>
      <c r="O42" s="16">
        <f t="shared" si="25"/>
        <v>31041153</v>
      </c>
      <c r="P42" s="16">
        <f t="shared" si="25"/>
        <v>48164031</v>
      </c>
      <c r="Q42" s="16">
        <f>Q6+Q9+Q12+Q15+Q18+Q21+Q24+Q27+Q30+Q33+Q36+Q39</f>
        <v>213119533</v>
      </c>
      <c r="R42" s="16">
        <f>J42+Q42</f>
        <v>392597820</v>
      </c>
      <c r="S42" s="8"/>
    </row>
    <row r="43" spans="1:19" ht="13.5" thickBot="1">
      <c r="A43" s="39"/>
      <c r="B43" s="40" t="s">
        <v>11</v>
      </c>
      <c r="C43" s="41" t="s">
        <v>12</v>
      </c>
      <c r="D43" s="17">
        <f aca="true" t="shared" si="26" ref="D43:I43">(D42/D41)*1000</f>
        <v>37657.89992432242</v>
      </c>
      <c r="E43" s="17">
        <f t="shared" si="26"/>
        <v>34962.32597789281</v>
      </c>
      <c r="F43" s="17">
        <f t="shared" si="26"/>
        <v>31651.478140691706</v>
      </c>
      <c r="G43" s="17">
        <f t="shared" si="26"/>
        <v>33163.480025336175</v>
      </c>
      <c r="H43" s="17">
        <f t="shared" si="26"/>
        <v>36358.756246421006</v>
      </c>
      <c r="I43" s="17">
        <f t="shared" si="26"/>
        <v>34866.649718208864</v>
      </c>
      <c r="J43" s="17">
        <f aca="true" t="shared" si="27" ref="J43:R43">(J42/J41)*1000</f>
        <v>34814.97279254128</v>
      </c>
      <c r="K43" s="17">
        <f t="shared" si="27"/>
        <v>36330.7413944757</v>
      </c>
      <c r="L43" s="17">
        <f t="shared" si="27"/>
        <v>39063.05183429064</v>
      </c>
      <c r="M43" s="17">
        <f t="shared" si="27"/>
        <v>41706.15243848664</v>
      </c>
      <c r="N43" s="17">
        <f t="shared" si="27"/>
        <v>42775.593081908446</v>
      </c>
      <c r="O43" s="17">
        <f t="shared" si="27"/>
        <v>43981.84257805637</v>
      </c>
      <c r="P43" s="17">
        <f t="shared" si="27"/>
        <v>44542.13207264495</v>
      </c>
      <c r="Q43" s="17">
        <f t="shared" si="27"/>
        <v>41481.45748316467</v>
      </c>
      <c r="R43" s="17">
        <f t="shared" si="27"/>
        <v>38142.5486087025</v>
      </c>
      <c r="S43" s="10"/>
    </row>
    <row r="44" spans="1:19" ht="18" thickBot="1">
      <c r="A44" s="32" t="s">
        <v>25</v>
      </c>
      <c r="B44" s="33"/>
      <c r="C44" s="6"/>
      <c r="D44" s="27">
        <v>106.02</v>
      </c>
      <c r="E44" s="26">
        <v>107.38</v>
      </c>
      <c r="F44" s="26">
        <v>107.19</v>
      </c>
      <c r="G44" s="27">
        <v>106.34</v>
      </c>
      <c r="H44" s="28">
        <v>108.7</v>
      </c>
      <c r="I44" s="14">
        <v>106.71</v>
      </c>
      <c r="J44" s="15">
        <f>'総合計'!J43</f>
        <v>107.05737795391397</v>
      </c>
      <c r="K44" s="14">
        <v>107.88</v>
      </c>
      <c r="L44" s="14">
        <v>108.14</v>
      </c>
      <c r="M44" s="15">
        <v>110.67</v>
      </c>
      <c r="N44" s="15">
        <v>115.37</v>
      </c>
      <c r="O44" s="27">
        <v>116.56</v>
      </c>
      <c r="P44" s="27">
        <v>118.1</v>
      </c>
      <c r="Q44" s="18">
        <f>'総合計'!Q43</f>
        <v>112.74800993728414</v>
      </c>
      <c r="R44" s="18">
        <f>'総合計'!R43</f>
        <v>109.9268961294958</v>
      </c>
      <c r="S44" s="8"/>
    </row>
  </sheetData>
  <printOptions/>
  <pageMargins left="0.7086614173228347" right="0.2362204724409449" top="0.3937007874015748" bottom="0.3937007874015748" header="0.2362204724409449" footer="0.2362204724409449"/>
  <pageSetup horizontalDpi="300" verticalDpi="300" orientation="landscape" paperSize="12" scale="110" r:id="rId1"/>
  <headerFooter alignWithMargins="0">
    <oddFooter>&amp;C&amp;9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P40" sqref="P40"/>
    </sheetView>
  </sheetViews>
  <sheetFormatPr defaultColWidth="9.140625" defaultRowHeight="12.75"/>
  <cols>
    <col min="19" max="19" width="0.85546875" style="0" customWidth="1"/>
  </cols>
  <sheetData>
    <row r="1" spans="1:10" ht="17.25">
      <c r="A1" s="2" t="s">
        <v>0</v>
      </c>
      <c r="B1" s="1" t="s">
        <v>47</v>
      </c>
      <c r="C1" s="1"/>
      <c r="D1" s="1"/>
      <c r="E1" s="1"/>
      <c r="H1" s="29" t="s">
        <v>42</v>
      </c>
      <c r="I1" s="1"/>
      <c r="J1" s="1"/>
    </row>
    <row r="2" spans="1:18" ht="18" thickBot="1">
      <c r="A2" s="3" t="s">
        <v>26</v>
      </c>
      <c r="B2" s="4" t="s">
        <v>27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7" t="s">
        <v>28</v>
      </c>
      <c r="B3" s="6"/>
      <c r="C3" s="6"/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1" t="s">
        <v>3</v>
      </c>
      <c r="K3" s="30">
        <v>10</v>
      </c>
      <c r="L3" s="30">
        <v>11</v>
      </c>
      <c r="M3" s="30">
        <v>12</v>
      </c>
      <c r="N3" s="30">
        <v>1</v>
      </c>
      <c r="O3" s="30">
        <v>2</v>
      </c>
      <c r="P3" s="30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34"/>
      <c r="E4" s="34"/>
      <c r="F4" s="34"/>
      <c r="G4" s="34"/>
      <c r="H4" s="34"/>
      <c r="I4" s="34"/>
      <c r="J4" s="16">
        <f>SUM(D4:I4)</f>
        <v>0</v>
      </c>
      <c r="K4" s="34"/>
      <c r="L4" s="34"/>
      <c r="M4" s="34"/>
      <c r="N4" s="34"/>
      <c r="O4" s="34"/>
      <c r="P4" s="34"/>
      <c r="Q4" s="16">
        <f>SUM(K4:P4)</f>
        <v>0</v>
      </c>
      <c r="R4" s="16">
        <f>Q4+J4</f>
        <v>0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34"/>
      <c r="E5" s="34"/>
      <c r="F5" s="34"/>
      <c r="G5" s="34"/>
      <c r="H5" s="34"/>
      <c r="I5" s="34"/>
      <c r="J5" s="16">
        <f>SUM(D5:I5)</f>
        <v>0</v>
      </c>
      <c r="K5" s="34"/>
      <c r="L5" s="34"/>
      <c r="M5" s="34"/>
      <c r="N5" s="34"/>
      <c r="O5" s="34"/>
      <c r="P5" s="34"/>
      <c r="Q5" s="16">
        <f>SUM(K5:P5)</f>
        <v>0</v>
      </c>
      <c r="R5" s="16">
        <f>Q5+J5</f>
        <v>0</v>
      </c>
      <c r="S5" s="8"/>
    </row>
    <row r="6" spans="1:19" ht="13.5" thickBot="1">
      <c r="A6" s="39"/>
      <c r="B6" s="40" t="s">
        <v>11</v>
      </c>
      <c r="C6" s="41" t="s">
        <v>12</v>
      </c>
      <c r="D6" s="17" t="e">
        <f aca="true" t="shared" si="0" ref="D6:I6">(D5/D4)*1000</f>
        <v>#DIV/0!</v>
      </c>
      <c r="E6" s="17" t="e">
        <f t="shared" si="0"/>
        <v>#DIV/0!</v>
      </c>
      <c r="F6" s="17" t="e">
        <f t="shared" si="0"/>
        <v>#DIV/0!</v>
      </c>
      <c r="G6" s="17" t="e">
        <f t="shared" si="0"/>
        <v>#DIV/0!</v>
      </c>
      <c r="H6" s="17" t="e">
        <f t="shared" si="0"/>
        <v>#DIV/0!</v>
      </c>
      <c r="I6" s="17" t="e">
        <f t="shared" si="0"/>
        <v>#DIV/0!</v>
      </c>
      <c r="J6" s="17" t="e">
        <f aca="true" t="shared" si="1" ref="J6:R6">(J5/J4)*1000</f>
        <v>#DIV/0!</v>
      </c>
      <c r="K6" s="17" t="e">
        <f t="shared" si="1"/>
        <v>#DIV/0!</v>
      </c>
      <c r="L6" s="17" t="e">
        <f t="shared" si="1"/>
        <v>#DIV/0!</v>
      </c>
      <c r="M6" s="17" t="e">
        <f t="shared" si="1"/>
        <v>#DIV/0!</v>
      </c>
      <c r="N6" s="17" t="e">
        <f t="shared" si="1"/>
        <v>#DIV/0!</v>
      </c>
      <c r="O6" s="17" t="e">
        <f t="shared" si="1"/>
        <v>#DIV/0!</v>
      </c>
      <c r="P6" s="17" t="e">
        <f t="shared" si="1"/>
        <v>#DIV/0!</v>
      </c>
      <c r="Q6" s="17" t="e">
        <f t="shared" si="1"/>
        <v>#DIV/0!</v>
      </c>
      <c r="R6" s="17" t="e">
        <f t="shared" si="1"/>
        <v>#DIV/0!</v>
      </c>
      <c r="S6" s="10"/>
    </row>
    <row r="7" spans="1:19" ht="12.75">
      <c r="A7" s="35"/>
      <c r="B7" s="36" t="s">
        <v>6</v>
      </c>
      <c r="C7" s="37" t="s">
        <v>7</v>
      </c>
      <c r="D7" s="16"/>
      <c r="E7" s="34"/>
      <c r="F7" s="16"/>
      <c r="G7" s="16"/>
      <c r="H7" s="34"/>
      <c r="I7" s="16"/>
      <c r="J7" s="16">
        <f>SUM(D7:I7)</f>
        <v>0</v>
      </c>
      <c r="K7" s="34"/>
      <c r="L7" s="16"/>
      <c r="M7" s="16"/>
      <c r="N7" s="16"/>
      <c r="O7" s="16"/>
      <c r="P7" s="16"/>
      <c r="Q7" s="16">
        <f>SUM(K7:P7)</f>
        <v>0</v>
      </c>
      <c r="R7" s="16">
        <f>Q7+J7</f>
        <v>0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16"/>
      <c r="E8" s="34"/>
      <c r="F8" s="16"/>
      <c r="G8" s="16"/>
      <c r="H8" s="34"/>
      <c r="I8" s="16"/>
      <c r="J8" s="16">
        <f>SUM(D8:I8)</f>
        <v>0</v>
      </c>
      <c r="K8" s="34"/>
      <c r="L8" s="16"/>
      <c r="M8" s="16"/>
      <c r="N8" s="16"/>
      <c r="O8" s="16"/>
      <c r="P8" s="16"/>
      <c r="Q8" s="16">
        <f>SUM(K8:P8)</f>
        <v>0</v>
      </c>
      <c r="R8" s="16">
        <f>Q8+J8</f>
        <v>0</v>
      </c>
      <c r="S8" s="8"/>
    </row>
    <row r="9" spans="1:19" ht="13.5" thickBot="1">
      <c r="A9" s="39"/>
      <c r="B9" s="40" t="s">
        <v>11</v>
      </c>
      <c r="C9" s="41" t="s">
        <v>12</v>
      </c>
      <c r="D9" s="17" t="e">
        <f aca="true" t="shared" si="2" ref="D9:I9">(D8/D7)*1000</f>
        <v>#DIV/0!</v>
      </c>
      <c r="E9" s="17" t="e">
        <f t="shared" si="2"/>
        <v>#DIV/0!</v>
      </c>
      <c r="F9" s="17" t="e">
        <f t="shared" si="2"/>
        <v>#DIV/0!</v>
      </c>
      <c r="G9" s="17" t="e">
        <f t="shared" si="2"/>
        <v>#DIV/0!</v>
      </c>
      <c r="H9" s="17" t="e">
        <f t="shared" si="2"/>
        <v>#DIV/0!</v>
      </c>
      <c r="I9" s="17" t="e">
        <f t="shared" si="2"/>
        <v>#DIV/0!</v>
      </c>
      <c r="J9" s="17" t="e">
        <f aca="true" t="shared" si="3" ref="J9:R9">(J8/J7)*1000</f>
        <v>#DIV/0!</v>
      </c>
      <c r="K9" s="17" t="e">
        <f t="shared" si="3"/>
        <v>#DIV/0!</v>
      </c>
      <c r="L9" s="17" t="e">
        <f t="shared" si="3"/>
        <v>#DIV/0!</v>
      </c>
      <c r="M9" s="17" t="e">
        <f t="shared" si="3"/>
        <v>#DIV/0!</v>
      </c>
      <c r="N9" s="17" t="e">
        <f t="shared" si="3"/>
        <v>#DIV/0!</v>
      </c>
      <c r="O9" s="17" t="e">
        <f t="shared" si="3"/>
        <v>#DIV/0!</v>
      </c>
      <c r="P9" s="17" t="e">
        <f t="shared" si="3"/>
        <v>#DIV/0!</v>
      </c>
      <c r="Q9" s="17" t="e">
        <f t="shared" si="3"/>
        <v>#DIV/0!</v>
      </c>
      <c r="R9" s="17" t="e">
        <f t="shared" si="3"/>
        <v>#DIV/0!</v>
      </c>
      <c r="S9" s="8"/>
    </row>
    <row r="10" spans="1:19" ht="12.75">
      <c r="A10" s="35"/>
      <c r="B10" s="36" t="s">
        <v>6</v>
      </c>
      <c r="C10" s="37" t="s">
        <v>7</v>
      </c>
      <c r="D10" s="34"/>
      <c r="E10" s="34"/>
      <c r="F10" s="34"/>
      <c r="G10" s="34"/>
      <c r="H10" s="34"/>
      <c r="I10" s="34"/>
      <c r="J10" s="16">
        <f>SUM(D10:I10)</f>
        <v>0</v>
      </c>
      <c r="K10" s="34"/>
      <c r="L10" s="34"/>
      <c r="M10" s="34"/>
      <c r="N10" s="34"/>
      <c r="O10" s="34"/>
      <c r="P10" s="34"/>
      <c r="Q10" s="16">
        <f>SUM(K10:P10)</f>
        <v>0</v>
      </c>
      <c r="R10" s="16">
        <f>Q10+J10</f>
        <v>0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34"/>
      <c r="E11" s="34"/>
      <c r="F11" s="34"/>
      <c r="G11" s="34"/>
      <c r="H11" s="34"/>
      <c r="I11" s="34"/>
      <c r="J11" s="16">
        <f>SUM(D11:I11)</f>
        <v>0</v>
      </c>
      <c r="K11" s="34"/>
      <c r="L11" s="34"/>
      <c r="M11" s="34"/>
      <c r="N11" s="34"/>
      <c r="O11" s="34"/>
      <c r="P11" s="34"/>
      <c r="Q11" s="16">
        <f>SUM(K11:P11)</f>
        <v>0</v>
      </c>
      <c r="R11" s="16">
        <f>Q11+J11</f>
        <v>0</v>
      </c>
      <c r="S11" s="8"/>
    </row>
    <row r="12" spans="1:19" ht="13.5" thickBot="1">
      <c r="A12" s="39"/>
      <c r="B12" s="40" t="s">
        <v>11</v>
      </c>
      <c r="C12" s="41" t="s">
        <v>12</v>
      </c>
      <c r="D12" s="17" t="e">
        <f aca="true" t="shared" si="4" ref="D12:I12">(D11/D10)*1000</f>
        <v>#DIV/0!</v>
      </c>
      <c r="E12" s="17" t="e">
        <f t="shared" si="4"/>
        <v>#DIV/0!</v>
      </c>
      <c r="F12" s="17" t="e">
        <f t="shared" si="4"/>
        <v>#DIV/0!</v>
      </c>
      <c r="G12" s="17" t="e">
        <f t="shared" si="4"/>
        <v>#DIV/0!</v>
      </c>
      <c r="H12" s="17" t="e">
        <f t="shared" si="4"/>
        <v>#DIV/0!</v>
      </c>
      <c r="I12" s="17" t="e">
        <f t="shared" si="4"/>
        <v>#DIV/0!</v>
      </c>
      <c r="J12" s="17" t="e">
        <f aca="true" t="shared" si="5" ref="J12:R12">(J11/J10)*1000</f>
        <v>#DIV/0!</v>
      </c>
      <c r="K12" s="17" t="e">
        <f t="shared" si="5"/>
        <v>#DIV/0!</v>
      </c>
      <c r="L12" s="17" t="e">
        <f t="shared" si="5"/>
        <v>#DIV/0!</v>
      </c>
      <c r="M12" s="17" t="e">
        <f t="shared" si="5"/>
        <v>#DIV/0!</v>
      </c>
      <c r="N12" s="17" t="e">
        <f t="shared" si="5"/>
        <v>#DIV/0!</v>
      </c>
      <c r="O12" s="17" t="e">
        <f t="shared" si="5"/>
        <v>#DIV/0!</v>
      </c>
      <c r="P12" s="17" t="e">
        <f t="shared" si="5"/>
        <v>#DIV/0!</v>
      </c>
      <c r="Q12" s="17" t="e">
        <f t="shared" si="5"/>
        <v>#DIV/0!</v>
      </c>
      <c r="R12" s="17" t="e">
        <f t="shared" si="5"/>
        <v>#DIV/0!</v>
      </c>
      <c r="S12" s="10"/>
    </row>
    <row r="13" spans="1:19" ht="12.75">
      <c r="A13" s="35"/>
      <c r="B13" s="36" t="s">
        <v>6</v>
      </c>
      <c r="C13" s="37" t="s">
        <v>7</v>
      </c>
      <c r="D13" s="34"/>
      <c r="E13" s="34"/>
      <c r="F13" s="34"/>
      <c r="G13" s="34"/>
      <c r="H13" s="34"/>
      <c r="I13" s="34"/>
      <c r="J13" s="16">
        <f>SUM(D13:I13)</f>
        <v>0</v>
      </c>
      <c r="K13" s="34"/>
      <c r="L13" s="34"/>
      <c r="M13" s="34"/>
      <c r="N13" s="34"/>
      <c r="O13" s="34"/>
      <c r="P13" s="34"/>
      <c r="Q13" s="16">
        <f>SUM(K13:P13)</f>
        <v>0</v>
      </c>
      <c r="R13" s="16">
        <f>Q13+J13</f>
        <v>0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34"/>
      <c r="E14" s="34"/>
      <c r="F14" s="34"/>
      <c r="G14" s="34"/>
      <c r="H14" s="34"/>
      <c r="I14" s="34"/>
      <c r="J14" s="16">
        <f>SUM(D14:I14)</f>
        <v>0</v>
      </c>
      <c r="K14" s="34"/>
      <c r="L14" s="34"/>
      <c r="M14" s="34"/>
      <c r="N14" s="34"/>
      <c r="O14" s="34"/>
      <c r="P14" s="34"/>
      <c r="Q14" s="16">
        <f>SUM(K14:P14)</f>
        <v>0</v>
      </c>
      <c r="R14" s="16">
        <f>Q14+J14</f>
        <v>0</v>
      </c>
      <c r="S14" s="8"/>
    </row>
    <row r="15" spans="1:19" ht="18" thickBot="1">
      <c r="A15" s="39"/>
      <c r="B15" s="40" t="s">
        <v>11</v>
      </c>
      <c r="C15" s="41" t="s">
        <v>12</v>
      </c>
      <c r="D15" s="50"/>
      <c r="E15" s="17" t="e">
        <f>(E14/E13)*1000</f>
        <v>#DIV/0!</v>
      </c>
      <c r="F15" s="50"/>
      <c r="G15" s="50"/>
      <c r="H15" s="50"/>
      <c r="I15" s="50"/>
      <c r="J15" s="17" t="e">
        <f>(J14/J13)*1000</f>
        <v>#DIV/0!</v>
      </c>
      <c r="K15" s="50"/>
      <c r="L15" s="50"/>
      <c r="M15" s="50"/>
      <c r="N15" s="50"/>
      <c r="O15" s="50"/>
      <c r="P15" s="17" t="e">
        <f>(P14/P13)*1000</f>
        <v>#DIV/0!</v>
      </c>
      <c r="Q15" s="17" t="e">
        <f>(Q14/Q13)*1000</f>
        <v>#DIV/0!</v>
      </c>
      <c r="R15" s="17" t="e">
        <f>(R14/R13)*1000</f>
        <v>#DIV/0!</v>
      </c>
      <c r="S15" s="9"/>
    </row>
    <row r="16" spans="1:19" ht="12.75">
      <c r="A16" s="35"/>
      <c r="B16" s="36" t="s">
        <v>6</v>
      </c>
      <c r="C16" s="37" t="s">
        <v>7</v>
      </c>
      <c r="D16" s="34"/>
      <c r="E16" s="34"/>
      <c r="F16" s="34"/>
      <c r="G16" s="34"/>
      <c r="H16" s="34"/>
      <c r="I16" s="34"/>
      <c r="J16" s="16">
        <f>SUM(D16:I16)</f>
        <v>0</v>
      </c>
      <c r="K16" s="34"/>
      <c r="L16" s="34"/>
      <c r="M16" s="34"/>
      <c r="N16" s="34"/>
      <c r="O16" s="34"/>
      <c r="P16" s="34"/>
      <c r="Q16" s="16">
        <f>SUM(K16:P16)</f>
        <v>0</v>
      </c>
      <c r="R16" s="16">
        <f>Q16+J16</f>
        <v>0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34"/>
      <c r="E17" s="34"/>
      <c r="F17" s="34"/>
      <c r="G17" s="34"/>
      <c r="H17" s="34"/>
      <c r="I17" s="34"/>
      <c r="J17" s="16">
        <f>SUM(D17:I17)</f>
        <v>0</v>
      </c>
      <c r="K17" s="34"/>
      <c r="L17" s="34"/>
      <c r="M17" s="34"/>
      <c r="N17" s="34"/>
      <c r="O17" s="34"/>
      <c r="P17" s="34"/>
      <c r="Q17" s="16">
        <f>SUM(K17:P17)</f>
        <v>0</v>
      </c>
      <c r="R17" s="16">
        <f>Q17+J17</f>
        <v>0</v>
      </c>
      <c r="S17" s="8"/>
    </row>
    <row r="18" spans="1:19" ht="13.5" thickBot="1">
      <c r="A18" s="39"/>
      <c r="B18" s="40" t="s">
        <v>11</v>
      </c>
      <c r="C18" s="41" t="s">
        <v>12</v>
      </c>
      <c r="D18" s="17" t="e">
        <f aca="true" t="shared" si="6" ref="D18:I18">(D17/D16)*1000</f>
        <v>#DIV/0!</v>
      </c>
      <c r="E18" s="17" t="e">
        <f t="shared" si="6"/>
        <v>#DIV/0!</v>
      </c>
      <c r="F18" s="17" t="e">
        <f t="shared" si="6"/>
        <v>#DIV/0!</v>
      </c>
      <c r="G18" s="17" t="e">
        <f t="shared" si="6"/>
        <v>#DIV/0!</v>
      </c>
      <c r="H18" s="17" t="e">
        <f t="shared" si="6"/>
        <v>#DIV/0!</v>
      </c>
      <c r="I18" s="17" t="e">
        <f t="shared" si="6"/>
        <v>#DIV/0!</v>
      </c>
      <c r="J18" s="17" t="e">
        <f aca="true" t="shared" si="7" ref="J18:R18">(J17/J16)*1000</f>
        <v>#DIV/0!</v>
      </c>
      <c r="K18" s="17" t="e">
        <f t="shared" si="7"/>
        <v>#DIV/0!</v>
      </c>
      <c r="L18" s="17" t="e">
        <f t="shared" si="7"/>
        <v>#DIV/0!</v>
      </c>
      <c r="M18" s="17" t="e">
        <f t="shared" si="7"/>
        <v>#DIV/0!</v>
      </c>
      <c r="N18" s="17" t="e">
        <f t="shared" si="7"/>
        <v>#DIV/0!</v>
      </c>
      <c r="O18" s="17" t="e">
        <f t="shared" si="7"/>
        <v>#DIV/0!</v>
      </c>
      <c r="P18" s="17" t="e">
        <f t="shared" si="7"/>
        <v>#DIV/0!</v>
      </c>
      <c r="Q18" s="17" t="e">
        <f t="shared" si="7"/>
        <v>#DIV/0!</v>
      </c>
      <c r="R18" s="17" t="e">
        <f t="shared" si="7"/>
        <v>#DIV/0!</v>
      </c>
      <c r="S18" s="10"/>
    </row>
    <row r="19" spans="1:19" ht="12.75">
      <c r="A19" s="35"/>
      <c r="B19" s="36" t="s">
        <v>6</v>
      </c>
      <c r="C19" s="37" t="s">
        <v>7</v>
      </c>
      <c r="D19" s="34">
        <v>3276</v>
      </c>
      <c r="E19" s="34"/>
      <c r="F19" s="34"/>
      <c r="G19" s="34"/>
      <c r="H19" s="34"/>
      <c r="I19" s="34"/>
      <c r="J19" s="16">
        <f>SUM(D19:I19)</f>
        <v>3276</v>
      </c>
      <c r="K19" s="34"/>
      <c r="L19" s="34"/>
      <c r="M19" s="34"/>
      <c r="N19" s="34"/>
      <c r="O19" s="34"/>
      <c r="P19" s="34">
        <v>1211</v>
      </c>
      <c r="Q19" s="16">
        <f>SUM(K19:P19)</f>
        <v>1211</v>
      </c>
      <c r="R19" s="16">
        <f>Q19+J19</f>
        <v>4487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34">
        <v>114218</v>
      </c>
      <c r="E20" s="34"/>
      <c r="F20" s="34"/>
      <c r="G20" s="34"/>
      <c r="H20" s="34"/>
      <c r="I20" s="34"/>
      <c r="J20" s="16">
        <f>SUM(D20:I20)</f>
        <v>114218</v>
      </c>
      <c r="K20" s="34"/>
      <c r="L20" s="34"/>
      <c r="M20" s="34"/>
      <c r="N20" s="34"/>
      <c r="O20" s="34"/>
      <c r="P20" s="34">
        <v>51759</v>
      </c>
      <c r="Q20" s="16">
        <f>SUM(K20:P20)</f>
        <v>51759</v>
      </c>
      <c r="R20" s="16">
        <f>Q20+J20</f>
        <v>165977</v>
      </c>
      <c r="S20" s="8"/>
    </row>
    <row r="21" spans="1:19" ht="13.5" thickBot="1">
      <c r="A21" s="39"/>
      <c r="B21" s="40" t="s">
        <v>11</v>
      </c>
      <c r="C21" s="41" t="s">
        <v>12</v>
      </c>
      <c r="D21" s="17">
        <f aca="true" t="shared" si="8" ref="D21:I21">(D20/D19)*1000</f>
        <v>34865.079365079364</v>
      </c>
      <c r="E21" s="17" t="e">
        <f t="shared" si="8"/>
        <v>#DIV/0!</v>
      </c>
      <c r="F21" s="17" t="e">
        <f t="shared" si="8"/>
        <v>#DIV/0!</v>
      </c>
      <c r="G21" s="17" t="e">
        <f t="shared" si="8"/>
        <v>#DIV/0!</v>
      </c>
      <c r="H21" s="17" t="e">
        <f t="shared" si="8"/>
        <v>#DIV/0!</v>
      </c>
      <c r="I21" s="17" t="e">
        <f t="shared" si="8"/>
        <v>#DIV/0!</v>
      </c>
      <c r="J21" s="17">
        <f aca="true" t="shared" si="9" ref="J21:R21">(J20/J19)*1000</f>
        <v>34865.079365079364</v>
      </c>
      <c r="K21" s="17" t="e">
        <f t="shared" si="9"/>
        <v>#DIV/0!</v>
      </c>
      <c r="L21" s="17" t="e">
        <f t="shared" si="9"/>
        <v>#DIV/0!</v>
      </c>
      <c r="M21" s="17" t="e">
        <f t="shared" si="9"/>
        <v>#DIV/0!</v>
      </c>
      <c r="N21" s="17" t="e">
        <f t="shared" si="9"/>
        <v>#DIV/0!</v>
      </c>
      <c r="O21" s="17" t="e">
        <f t="shared" si="9"/>
        <v>#DIV/0!</v>
      </c>
      <c r="P21" s="17">
        <f t="shared" si="9"/>
        <v>42740.710156895126</v>
      </c>
      <c r="Q21" s="17">
        <f t="shared" si="9"/>
        <v>42740.710156895126</v>
      </c>
      <c r="R21" s="17">
        <f t="shared" si="9"/>
        <v>36990.63962558503</v>
      </c>
      <c r="S21" s="10"/>
    </row>
    <row r="22" spans="1:19" ht="12.75">
      <c r="A22" s="35"/>
      <c r="B22" s="36" t="s">
        <v>6</v>
      </c>
      <c r="C22" s="37" t="s">
        <v>7</v>
      </c>
      <c r="D22" s="34"/>
      <c r="E22" s="34"/>
      <c r="F22" s="34"/>
      <c r="G22" s="34"/>
      <c r="H22" s="34"/>
      <c r="I22" s="34"/>
      <c r="J22" s="16">
        <f>SUM(D22:I22)</f>
        <v>0</v>
      </c>
      <c r="K22" s="34"/>
      <c r="L22" s="34"/>
      <c r="M22" s="34"/>
      <c r="N22" s="34"/>
      <c r="O22" s="34"/>
      <c r="P22" s="34"/>
      <c r="Q22" s="16">
        <f>SUM(K22:P22)</f>
        <v>0</v>
      </c>
      <c r="R22" s="16">
        <f>Q22+J22</f>
        <v>0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34"/>
      <c r="E23" s="34"/>
      <c r="F23" s="34"/>
      <c r="G23" s="34"/>
      <c r="H23" s="34"/>
      <c r="I23" s="34"/>
      <c r="J23" s="16">
        <f>SUM(D23:I23)</f>
        <v>0</v>
      </c>
      <c r="K23" s="34"/>
      <c r="L23" s="34"/>
      <c r="M23" s="34"/>
      <c r="N23" s="34"/>
      <c r="O23" s="34"/>
      <c r="P23" s="34"/>
      <c r="Q23" s="16">
        <f>SUM(K23:P23)</f>
        <v>0</v>
      </c>
      <c r="R23" s="16">
        <f>Q23+J23</f>
        <v>0</v>
      </c>
      <c r="S23" s="8"/>
    </row>
    <row r="24" spans="1:19" ht="13.5" thickBot="1">
      <c r="A24" s="39"/>
      <c r="B24" s="40" t="s">
        <v>11</v>
      </c>
      <c r="C24" s="41" t="s">
        <v>12</v>
      </c>
      <c r="D24" s="17" t="e">
        <f aca="true" t="shared" si="10" ref="D24:I24">(D23/D22)*1000</f>
        <v>#DIV/0!</v>
      </c>
      <c r="E24" s="17" t="e">
        <f t="shared" si="10"/>
        <v>#DIV/0!</v>
      </c>
      <c r="F24" s="17" t="e">
        <f t="shared" si="10"/>
        <v>#DIV/0!</v>
      </c>
      <c r="G24" s="17" t="e">
        <f t="shared" si="10"/>
        <v>#DIV/0!</v>
      </c>
      <c r="H24" s="17" t="e">
        <f t="shared" si="10"/>
        <v>#DIV/0!</v>
      </c>
      <c r="I24" s="17" t="e">
        <f t="shared" si="10"/>
        <v>#DIV/0!</v>
      </c>
      <c r="J24" s="17" t="e">
        <f aca="true" t="shared" si="11" ref="J24:R24">(J23/J22)*1000</f>
        <v>#DIV/0!</v>
      </c>
      <c r="K24" s="17" t="e">
        <f t="shared" si="11"/>
        <v>#DIV/0!</v>
      </c>
      <c r="L24" s="17" t="e">
        <f t="shared" si="11"/>
        <v>#DIV/0!</v>
      </c>
      <c r="M24" s="17" t="e">
        <f t="shared" si="11"/>
        <v>#DIV/0!</v>
      </c>
      <c r="N24" s="17" t="e">
        <f t="shared" si="11"/>
        <v>#DIV/0!</v>
      </c>
      <c r="O24" s="17" t="e">
        <f t="shared" si="11"/>
        <v>#DIV/0!</v>
      </c>
      <c r="P24" s="17" t="e">
        <f t="shared" si="11"/>
        <v>#DIV/0!</v>
      </c>
      <c r="Q24" s="17" t="e">
        <f t="shared" si="11"/>
        <v>#DIV/0!</v>
      </c>
      <c r="R24" s="17" t="e">
        <f t="shared" si="11"/>
        <v>#DIV/0!</v>
      </c>
      <c r="S24" s="10"/>
    </row>
    <row r="25" spans="1:19" ht="12.75">
      <c r="A25" s="35"/>
      <c r="B25" s="36" t="s">
        <v>6</v>
      </c>
      <c r="C25" s="37" t="s">
        <v>7</v>
      </c>
      <c r="D25" s="34"/>
      <c r="E25" s="34"/>
      <c r="F25" s="34"/>
      <c r="G25" s="34"/>
      <c r="H25" s="34"/>
      <c r="I25" s="34"/>
      <c r="J25" s="16">
        <f>SUM(D25:I25)</f>
        <v>0</v>
      </c>
      <c r="K25" s="34"/>
      <c r="L25" s="34"/>
      <c r="M25" s="34"/>
      <c r="N25" s="34"/>
      <c r="O25" s="34"/>
      <c r="P25" s="34"/>
      <c r="Q25" s="16">
        <f>SUM(K25:P25)</f>
        <v>0</v>
      </c>
      <c r="R25" s="16">
        <f>Q25+J25</f>
        <v>0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34"/>
      <c r="E26" s="34"/>
      <c r="F26" s="34"/>
      <c r="G26" s="34"/>
      <c r="H26" s="34"/>
      <c r="I26" s="34"/>
      <c r="J26" s="16">
        <f>SUM(D26:I26)</f>
        <v>0</v>
      </c>
      <c r="K26" s="34"/>
      <c r="L26" s="34"/>
      <c r="M26" s="34"/>
      <c r="N26" s="34"/>
      <c r="O26" s="34"/>
      <c r="P26" s="34"/>
      <c r="Q26" s="16">
        <f>SUM(K26:P26)</f>
        <v>0</v>
      </c>
      <c r="R26" s="16">
        <f>Q26+J26</f>
        <v>0</v>
      </c>
      <c r="S26" s="8"/>
    </row>
    <row r="27" spans="1:19" ht="18" thickBot="1">
      <c r="A27" s="39"/>
      <c r="B27" s="40" t="s">
        <v>11</v>
      </c>
      <c r="C27" s="41" t="s">
        <v>12</v>
      </c>
      <c r="D27" s="17" t="e">
        <f>(D26/D25)*1000</f>
        <v>#DIV/0!</v>
      </c>
      <c r="E27" s="17" t="e">
        <f>(E26/E25)*1000</f>
        <v>#DIV/0!</v>
      </c>
      <c r="F27" s="17" t="e">
        <f>(F26/F25)*1000</f>
        <v>#DIV/0!</v>
      </c>
      <c r="G27" s="17" t="e">
        <f>G26/G25*1000</f>
        <v>#DIV/0!</v>
      </c>
      <c r="H27" s="17" t="e">
        <f>H26/H25*1000</f>
        <v>#DIV/0!</v>
      </c>
      <c r="I27" s="17" t="e">
        <f>I26/I25*1000</f>
        <v>#DIV/0!</v>
      </c>
      <c r="J27" s="17" t="e">
        <f aca="true" t="shared" si="12" ref="J27:R27">(J26/J25)*1000</f>
        <v>#DIV/0!</v>
      </c>
      <c r="K27" s="17" t="e">
        <f t="shared" si="12"/>
        <v>#DIV/0!</v>
      </c>
      <c r="L27" s="17" t="e">
        <f t="shared" si="12"/>
        <v>#DIV/0!</v>
      </c>
      <c r="M27" s="17" t="e">
        <f t="shared" si="12"/>
        <v>#DIV/0!</v>
      </c>
      <c r="N27" s="17" t="e">
        <f t="shared" si="12"/>
        <v>#DIV/0!</v>
      </c>
      <c r="O27" s="17" t="e">
        <f t="shared" si="12"/>
        <v>#DIV/0!</v>
      </c>
      <c r="P27" s="17" t="e">
        <f t="shared" si="12"/>
        <v>#DIV/0!</v>
      </c>
      <c r="Q27" s="17" t="e">
        <f t="shared" si="12"/>
        <v>#DIV/0!</v>
      </c>
      <c r="R27" s="17" t="e">
        <f t="shared" si="12"/>
        <v>#DIV/0!</v>
      </c>
      <c r="S27" s="9"/>
    </row>
    <row r="28" spans="1:19" ht="12.75">
      <c r="A28" s="35"/>
      <c r="B28" s="36" t="s">
        <v>6</v>
      </c>
      <c r="C28" s="37" t="s">
        <v>7</v>
      </c>
      <c r="D28" s="34"/>
      <c r="E28" s="34"/>
      <c r="F28" s="34"/>
      <c r="G28" s="34"/>
      <c r="H28" s="34"/>
      <c r="I28" s="34"/>
      <c r="J28" s="16">
        <f>SUM(D28:I28)</f>
        <v>0</v>
      </c>
      <c r="K28" s="34"/>
      <c r="L28" s="34"/>
      <c r="M28" s="34"/>
      <c r="N28" s="34"/>
      <c r="O28" s="34"/>
      <c r="P28" s="34"/>
      <c r="Q28" s="16">
        <f>SUM(K28:P28)</f>
        <v>0</v>
      </c>
      <c r="R28" s="16">
        <f>Q28+J28</f>
        <v>0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34"/>
      <c r="E29" s="34"/>
      <c r="F29" s="34"/>
      <c r="G29" s="34"/>
      <c r="H29" s="34"/>
      <c r="I29" s="34"/>
      <c r="J29" s="16">
        <f>SUM(D29:I29)</f>
        <v>0</v>
      </c>
      <c r="K29" s="34"/>
      <c r="L29" s="34"/>
      <c r="M29" s="34"/>
      <c r="N29" s="34"/>
      <c r="O29" s="34"/>
      <c r="P29" s="34"/>
      <c r="Q29" s="16">
        <f>SUM(K29:P29)</f>
        <v>0</v>
      </c>
      <c r="R29" s="16">
        <f>Q29+J29</f>
        <v>0</v>
      </c>
      <c r="S29" s="8"/>
    </row>
    <row r="30" spans="1:19" ht="18" thickBot="1">
      <c r="A30" s="39"/>
      <c r="B30" s="40" t="s">
        <v>11</v>
      </c>
      <c r="C30" s="41" t="s">
        <v>12</v>
      </c>
      <c r="D30" s="17" t="e">
        <f>(D29/D28)*1000</f>
        <v>#DIV/0!</v>
      </c>
      <c r="E30" s="17" t="e">
        <f>(E29/E28)*1000</f>
        <v>#DIV/0!</v>
      </c>
      <c r="F30" s="17" t="e">
        <f>(F29/F28)*1000</f>
        <v>#DIV/0!</v>
      </c>
      <c r="G30" s="17" t="e">
        <f>G29/G28*1000</f>
        <v>#DIV/0!</v>
      </c>
      <c r="H30" s="17" t="e">
        <f>H29/H28*1000</f>
        <v>#DIV/0!</v>
      </c>
      <c r="I30" s="17" t="e">
        <f>I29/I28*1000</f>
        <v>#DIV/0!</v>
      </c>
      <c r="J30" s="17" t="e">
        <f>J29/J28*1000</f>
        <v>#DIV/0!</v>
      </c>
      <c r="K30" s="17" t="e">
        <f>K29/K28*1000</f>
        <v>#DIV/0!</v>
      </c>
      <c r="L30" s="17" t="e">
        <f aca="true" t="shared" si="13" ref="L30:Q30">(L29/L28)*1000</f>
        <v>#DIV/0!</v>
      </c>
      <c r="M30" s="17" t="e">
        <f t="shared" si="13"/>
        <v>#DIV/0!</v>
      </c>
      <c r="N30" s="17" t="e">
        <f t="shared" si="13"/>
        <v>#DIV/0!</v>
      </c>
      <c r="O30" s="17" t="e">
        <f t="shared" si="13"/>
        <v>#DIV/0!</v>
      </c>
      <c r="P30" s="17" t="e">
        <f t="shared" si="13"/>
        <v>#DIV/0!</v>
      </c>
      <c r="Q30" s="17" t="e">
        <f t="shared" si="13"/>
        <v>#DIV/0!</v>
      </c>
      <c r="R30" s="17" t="e">
        <f>R29/R28*1000</f>
        <v>#DIV/0!</v>
      </c>
      <c r="S30" s="9"/>
    </row>
    <row r="31" spans="1:19" ht="12.75">
      <c r="A31" s="35"/>
      <c r="B31" s="36" t="s">
        <v>6</v>
      </c>
      <c r="C31" s="37" t="s">
        <v>7</v>
      </c>
      <c r="D31" s="34"/>
      <c r="E31" s="34"/>
      <c r="F31" s="34"/>
      <c r="G31" s="34"/>
      <c r="H31" s="34"/>
      <c r="I31" s="34"/>
      <c r="J31" s="16">
        <f>SUM(D31:I31)</f>
        <v>0</v>
      </c>
      <c r="K31" s="34"/>
      <c r="L31" s="34"/>
      <c r="M31" s="34"/>
      <c r="N31" s="34"/>
      <c r="O31" s="34"/>
      <c r="P31" s="34"/>
      <c r="Q31" s="16">
        <f>SUM(K31:P31)</f>
        <v>0</v>
      </c>
      <c r="R31" s="16">
        <f>Q31+J31</f>
        <v>0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34"/>
      <c r="E32" s="34"/>
      <c r="F32" s="34"/>
      <c r="G32" s="34"/>
      <c r="H32" s="34"/>
      <c r="I32" s="34"/>
      <c r="J32" s="16">
        <f>SUM(D32:I32)</f>
        <v>0</v>
      </c>
      <c r="K32" s="34"/>
      <c r="L32" s="34"/>
      <c r="M32" s="34"/>
      <c r="N32" s="34"/>
      <c r="O32" s="34"/>
      <c r="P32" s="34"/>
      <c r="Q32" s="16">
        <f>SUM(K32:P32)</f>
        <v>0</v>
      </c>
      <c r="R32" s="16">
        <f>Q32+J32</f>
        <v>0</v>
      </c>
      <c r="S32" s="8"/>
    </row>
    <row r="33" spans="1:19" ht="18" thickBot="1">
      <c r="A33" s="39"/>
      <c r="B33" s="40" t="s">
        <v>11</v>
      </c>
      <c r="C33" s="41" t="s">
        <v>12</v>
      </c>
      <c r="D33" s="17" t="e">
        <f>(D32/D31)*1000</f>
        <v>#DIV/0!</v>
      </c>
      <c r="E33" s="17" t="e">
        <f>(E32/E31)*1000</f>
        <v>#DIV/0!</v>
      </c>
      <c r="F33" s="17" t="e">
        <f>(F32/F31)*1000</f>
        <v>#DIV/0!</v>
      </c>
      <c r="G33" s="17" t="e">
        <f>G32/G31*1000</f>
        <v>#DIV/0!</v>
      </c>
      <c r="H33" s="17" t="e">
        <f>H32/H31*1000</f>
        <v>#DIV/0!</v>
      </c>
      <c r="I33" s="17" t="e">
        <f>I32/I31*1000</f>
        <v>#DIV/0!</v>
      </c>
      <c r="J33" s="17" t="e">
        <f>J32/J31*1000</f>
        <v>#DIV/0!</v>
      </c>
      <c r="K33" s="17" t="e">
        <f>K32/K31*1000</f>
        <v>#DIV/0!</v>
      </c>
      <c r="L33" s="17" t="e">
        <f aca="true" t="shared" si="14" ref="L33:Q33">(L32/L31)*1000</f>
        <v>#DIV/0!</v>
      </c>
      <c r="M33" s="17" t="e">
        <f t="shared" si="14"/>
        <v>#DIV/0!</v>
      </c>
      <c r="N33" s="17" t="e">
        <f t="shared" si="14"/>
        <v>#DIV/0!</v>
      </c>
      <c r="O33" s="17" t="e">
        <f t="shared" si="14"/>
        <v>#DIV/0!</v>
      </c>
      <c r="P33" s="17" t="e">
        <f t="shared" si="14"/>
        <v>#DIV/0!</v>
      </c>
      <c r="Q33" s="17" t="e">
        <f t="shared" si="14"/>
        <v>#DIV/0!</v>
      </c>
      <c r="R33" s="17" t="e">
        <f>R32/R31*1000</f>
        <v>#DIV/0!</v>
      </c>
      <c r="S33" s="9"/>
    </row>
    <row r="34" spans="1:19" ht="12.75">
      <c r="A34" s="35"/>
      <c r="B34" s="36" t="s">
        <v>6</v>
      </c>
      <c r="C34" s="37" t="s">
        <v>7</v>
      </c>
      <c r="D34" s="34"/>
      <c r="E34" s="34"/>
      <c r="F34" s="34"/>
      <c r="G34" s="34"/>
      <c r="H34" s="34"/>
      <c r="I34" s="34"/>
      <c r="J34" s="16">
        <f>SUM(D34:I34)</f>
        <v>0</v>
      </c>
      <c r="K34" s="34"/>
      <c r="L34" s="34"/>
      <c r="M34" s="34"/>
      <c r="N34" s="34"/>
      <c r="O34" s="34"/>
      <c r="P34" s="34"/>
      <c r="Q34" s="16">
        <f>SUM(K34:P34)</f>
        <v>0</v>
      </c>
      <c r="R34" s="16">
        <f>Q34+J34</f>
        <v>0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34"/>
      <c r="E35" s="34"/>
      <c r="F35" s="34"/>
      <c r="G35" s="34"/>
      <c r="H35" s="34"/>
      <c r="I35" s="34"/>
      <c r="J35" s="16">
        <f>SUM(D35:I35)</f>
        <v>0</v>
      </c>
      <c r="K35" s="34"/>
      <c r="L35" s="34"/>
      <c r="M35" s="34"/>
      <c r="N35" s="34"/>
      <c r="O35" s="34"/>
      <c r="P35" s="34"/>
      <c r="Q35" s="16">
        <f>SUM(K35:P35)</f>
        <v>0</v>
      </c>
      <c r="R35" s="16">
        <f>Q35+J35</f>
        <v>0</v>
      </c>
      <c r="S35" s="8"/>
    </row>
    <row r="36" spans="1:19" ht="18" thickBot="1">
      <c r="A36" s="39"/>
      <c r="B36" s="40" t="s">
        <v>11</v>
      </c>
      <c r="C36" s="41" t="s">
        <v>12</v>
      </c>
      <c r="D36" s="17" t="e">
        <f>(D35/D34)*1000</f>
        <v>#DIV/0!</v>
      </c>
      <c r="E36" s="17" t="e">
        <f>(E35/E34)*1000</f>
        <v>#DIV/0!</v>
      </c>
      <c r="F36" s="17" t="e">
        <f>(F35/F34)*1000</f>
        <v>#DIV/0!</v>
      </c>
      <c r="G36" s="17" t="e">
        <f>G35/G34*1000</f>
        <v>#DIV/0!</v>
      </c>
      <c r="H36" s="17" t="e">
        <f>H35/H34*1000</f>
        <v>#DIV/0!</v>
      </c>
      <c r="I36" s="17" t="e">
        <f>I35/I34*1000</f>
        <v>#DIV/0!</v>
      </c>
      <c r="J36" s="17" t="e">
        <f>J35/J34*1000</f>
        <v>#DIV/0!</v>
      </c>
      <c r="K36" s="17" t="e">
        <f>K35/K34*1000</f>
        <v>#DIV/0!</v>
      </c>
      <c r="L36" s="17" t="e">
        <f aca="true" t="shared" si="15" ref="L36:R36">(L35/L34)*1000</f>
        <v>#DIV/0!</v>
      </c>
      <c r="M36" s="17" t="e">
        <f t="shared" si="15"/>
        <v>#DIV/0!</v>
      </c>
      <c r="N36" s="17" t="e">
        <f t="shared" si="15"/>
        <v>#DIV/0!</v>
      </c>
      <c r="O36" s="17" t="e">
        <f t="shared" si="15"/>
        <v>#DIV/0!</v>
      </c>
      <c r="P36" s="17" t="e">
        <f t="shared" si="15"/>
        <v>#DIV/0!</v>
      </c>
      <c r="Q36" s="17" t="e">
        <f t="shared" si="15"/>
        <v>#DIV/0!</v>
      </c>
      <c r="R36" s="17" t="e">
        <f t="shared" si="15"/>
        <v>#DIV/0!</v>
      </c>
      <c r="S36" s="9"/>
    </row>
    <row r="37" spans="1:19" ht="12.75">
      <c r="A37" s="35"/>
      <c r="B37" s="36" t="s">
        <v>6</v>
      </c>
      <c r="C37" s="37" t="s">
        <v>7</v>
      </c>
      <c r="D37" s="34"/>
      <c r="E37" s="34"/>
      <c r="F37" s="34"/>
      <c r="G37" s="34"/>
      <c r="H37" s="34"/>
      <c r="I37" s="34"/>
      <c r="J37" s="16">
        <f>SUM(D37:I37)</f>
        <v>0</v>
      </c>
      <c r="K37" s="34"/>
      <c r="L37" s="34"/>
      <c r="M37" s="34">
        <v>500</v>
      </c>
      <c r="N37" s="34"/>
      <c r="O37" s="34"/>
      <c r="P37" s="34"/>
      <c r="Q37" s="16">
        <f>SUM(K37:P37)</f>
        <v>500</v>
      </c>
      <c r="R37" s="16">
        <f>Q37+J37</f>
        <v>500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34"/>
      <c r="E38" s="34"/>
      <c r="F38" s="34"/>
      <c r="G38" s="34"/>
      <c r="H38" s="34"/>
      <c r="I38" s="34"/>
      <c r="J38" s="16">
        <f>SUM(D38:I38)</f>
        <v>0</v>
      </c>
      <c r="K38" s="34"/>
      <c r="L38" s="34"/>
      <c r="M38" s="34">
        <v>20112</v>
      </c>
      <c r="N38" s="34"/>
      <c r="O38" s="34"/>
      <c r="P38" s="34"/>
      <c r="Q38" s="16">
        <f>SUM(K38:P38)</f>
        <v>20112</v>
      </c>
      <c r="R38" s="16">
        <f>Q38+J38</f>
        <v>20112</v>
      </c>
      <c r="S38" s="8"/>
    </row>
    <row r="39" spans="1:19" ht="13.5" thickBot="1">
      <c r="A39" s="39"/>
      <c r="B39" s="40" t="s">
        <v>11</v>
      </c>
      <c r="C39" s="41" t="s">
        <v>12</v>
      </c>
      <c r="D39" s="17" t="e">
        <f>(D38/D37)*1000</f>
        <v>#DIV/0!</v>
      </c>
      <c r="E39" s="17" t="e">
        <f>(E38/E37)*1000</f>
        <v>#DIV/0!</v>
      </c>
      <c r="F39" s="17" t="e">
        <f>(F38/F37)*1000</f>
        <v>#DIV/0!</v>
      </c>
      <c r="G39" s="17" t="e">
        <f>G38/G37*1000</f>
        <v>#DIV/0!</v>
      </c>
      <c r="H39" s="17" t="e">
        <f>H38/H37*1000</f>
        <v>#DIV/0!</v>
      </c>
      <c r="I39" s="17" t="e">
        <f>I38/I37*1000</f>
        <v>#DIV/0!</v>
      </c>
      <c r="J39" s="17" t="e">
        <f>J38/J37*1000</f>
        <v>#DIV/0!</v>
      </c>
      <c r="K39" s="17" t="e">
        <f>K38/K37*1000</f>
        <v>#DIV/0!</v>
      </c>
      <c r="L39" s="17" t="e">
        <f aca="true" t="shared" si="16" ref="L39:R39">(L38/L37)*1000</f>
        <v>#DIV/0!</v>
      </c>
      <c r="M39" s="17">
        <f t="shared" si="16"/>
        <v>40224</v>
      </c>
      <c r="N39" s="17" t="e">
        <f t="shared" si="16"/>
        <v>#DIV/0!</v>
      </c>
      <c r="O39" s="17" t="e">
        <f t="shared" si="16"/>
        <v>#DIV/0!</v>
      </c>
      <c r="P39" s="17" t="e">
        <f t="shared" si="16"/>
        <v>#DIV/0!</v>
      </c>
      <c r="Q39" s="17">
        <f t="shared" si="16"/>
        <v>40224</v>
      </c>
      <c r="R39" s="17">
        <f t="shared" si="16"/>
        <v>40224</v>
      </c>
      <c r="S39" s="13">
        <f>IF(S37=0,"",(S38/S37)*1000)</f>
      </c>
    </row>
    <row r="40" spans="1:19" ht="12.75">
      <c r="A40" s="35"/>
      <c r="B40" s="36" t="s">
        <v>6</v>
      </c>
      <c r="C40" s="37" t="s">
        <v>7</v>
      </c>
      <c r="D40" s="16">
        <f aca="true" t="shared" si="17" ref="D40:I41">D4+D7+D10+D13+D16+D19+D22+D25+D28+D31+D34+D37</f>
        <v>3276</v>
      </c>
      <c r="E40" s="16">
        <f t="shared" si="17"/>
        <v>0</v>
      </c>
      <c r="F40" s="16">
        <f t="shared" si="17"/>
        <v>0</v>
      </c>
      <c r="G40" s="16">
        <f t="shared" si="17"/>
        <v>0</v>
      </c>
      <c r="H40" s="16">
        <f t="shared" si="17"/>
        <v>0</v>
      </c>
      <c r="I40" s="16">
        <f t="shared" si="17"/>
        <v>0</v>
      </c>
      <c r="J40" s="16">
        <f aca="true" t="shared" si="18" ref="J40:R41">J4+J7+J10+J13+J16+J19+J22+J25+J28+J31+J34+J37</f>
        <v>3276</v>
      </c>
      <c r="K40" s="16">
        <f t="shared" si="18"/>
        <v>0</v>
      </c>
      <c r="L40" s="16">
        <f t="shared" si="18"/>
        <v>0</v>
      </c>
      <c r="M40" s="16">
        <f t="shared" si="18"/>
        <v>500</v>
      </c>
      <c r="N40" s="16">
        <f t="shared" si="18"/>
        <v>0</v>
      </c>
      <c r="O40" s="16">
        <f t="shared" si="18"/>
        <v>0</v>
      </c>
      <c r="P40" s="16">
        <f t="shared" si="18"/>
        <v>1211</v>
      </c>
      <c r="Q40" s="16">
        <f t="shared" si="18"/>
        <v>1711</v>
      </c>
      <c r="R40" s="16">
        <f t="shared" si="18"/>
        <v>4987</v>
      </c>
      <c r="S40" s="8"/>
    </row>
    <row r="41" spans="1:19" ht="17.25">
      <c r="A41" s="38" t="s">
        <v>24</v>
      </c>
      <c r="B41" s="36" t="s">
        <v>9</v>
      </c>
      <c r="C41" s="37" t="s">
        <v>10</v>
      </c>
      <c r="D41" s="16">
        <f t="shared" si="17"/>
        <v>114218</v>
      </c>
      <c r="E41" s="16">
        <f t="shared" si="17"/>
        <v>0</v>
      </c>
      <c r="F41" s="16">
        <f t="shared" si="17"/>
        <v>0</v>
      </c>
      <c r="G41" s="16">
        <f t="shared" si="17"/>
        <v>0</v>
      </c>
      <c r="H41" s="16">
        <f t="shared" si="17"/>
        <v>0</v>
      </c>
      <c r="I41" s="16">
        <f t="shared" si="17"/>
        <v>0</v>
      </c>
      <c r="J41" s="16">
        <f t="shared" si="18"/>
        <v>114218</v>
      </c>
      <c r="K41" s="16">
        <f t="shared" si="18"/>
        <v>0</v>
      </c>
      <c r="L41" s="16">
        <f t="shared" si="18"/>
        <v>0</v>
      </c>
      <c r="M41" s="16">
        <f t="shared" si="18"/>
        <v>20112</v>
      </c>
      <c r="N41" s="16">
        <f t="shared" si="18"/>
        <v>0</v>
      </c>
      <c r="O41" s="16">
        <f t="shared" si="18"/>
        <v>0</v>
      </c>
      <c r="P41" s="16">
        <f t="shared" si="18"/>
        <v>51759</v>
      </c>
      <c r="Q41" s="16">
        <f t="shared" si="18"/>
        <v>71871</v>
      </c>
      <c r="R41" s="16">
        <f t="shared" si="18"/>
        <v>186089</v>
      </c>
      <c r="S41" s="12"/>
    </row>
    <row r="42" spans="1:19" ht="13.5" thickBot="1">
      <c r="A42" s="39"/>
      <c r="B42" s="40" t="s">
        <v>11</v>
      </c>
      <c r="C42" s="41" t="s">
        <v>12</v>
      </c>
      <c r="D42" s="17">
        <f aca="true" t="shared" si="19" ref="D42:I42">(D41/D40)*1000</f>
        <v>34865.079365079364</v>
      </c>
      <c r="E42" s="17" t="e">
        <f t="shared" si="19"/>
        <v>#DIV/0!</v>
      </c>
      <c r="F42" s="17" t="e">
        <f t="shared" si="19"/>
        <v>#DIV/0!</v>
      </c>
      <c r="G42" s="17" t="e">
        <f t="shared" si="19"/>
        <v>#DIV/0!</v>
      </c>
      <c r="H42" s="17" t="e">
        <f t="shared" si="19"/>
        <v>#DIV/0!</v>
      </c>
      <c r="I42" s="17" t="e">
        <f t="shared" si="19"/>
        <v>#DIV/0!</v>
      </c>
      <c r="J42" s="17">
        <f aca="true" t="shared" si="20" ref="J42:R42">(J41/J40)*1000</f>
        <v>34865.079365079364</v>
      </c>
      <c r="K42" s="17" t="e">
        <f t="shared" si="20"/>
        <v>#DIV/0!</v>
      </c>
      <c r="L42" s="17" t="e">
        <f t="shared" si="20"/>
        <v>#DIV/0!</v>
      </c>
      <c r="M42" s="17">
        <f t="shared" si="20"/>
        <v>40224</v>
      </c>
      <c r="N42" s="17" t="e">
        <f t="shared" si="20"/>
        <v>#DIV/0!</v>
      </c>
      <c r="O42" s="17" t="e">
        <f t="shared" si="20"/>
        <v>#DIV/0!</v>
      </c>
      <c r="P42" s="17">
        <f t="shared" si="20"/>
        <v>42740.710156895126</v>
      </c>
      <c r="Q42" s="17">
        <f t="shared" si="20"/>
        <v>42005.26008182349</v>
      </c>
      <c r="R42" s="17">
        <f t="shared" si="20"/>
        <v>37314.81852817325</v>
      </c>
      <c r="S42" s="10"/>
    </row>
    <row r="43" spans="1:19" ht="18" thickBot="1">
      <c r="A43" s="32" t="s">
        <v>25</v>
      </c>
      <c r="B43" s="33"/>
      <c r="C43" s="6"/>
      <c r="D43" s="27">
        <v>106.02</v>
      </c>
      <c r="E43" s="26">
        <v>107.38</v>
      </c>
      <c r="F43" s="26">
        <v>107.19</v>
      </c>
      <c r="G43" s="27">
        <v>106.34</v>
      </c>
      <c r="H43" s="28">
        <v>108.7</v>
      </c>
      <c r="I43" s="14">
        <v>106.71</v>
      </c>
      <c r="J43" s="15">
        <f>'総合計'!J43</f>
        <v>107.05737795391397</v>
      </c>
      <c r="K43" s="14">
        <v>107.88</v>
      </c>
      <c r="L43" s="14">
        <v>108.14</v>
      </c>
      <c r="M43" s="15">
        <v>110.67</v>
      </c>
      <c r="N43" s="15">
        <v>115.37</v>
      </c>
      <c r="O43" s="27">
        <v>116.56</v>
      </c>
      <c r="P43" s="27">
        <v>118.1</v>
      </c>
      <c r="Q43" s="18">
        <f>'総合計'!Q43</f>
        <v>112.74800993728414</v>
      </c>
      <c r="R43" s="18">
        <f>'総合計'!R43</f>
        <v>109.9268961294958</v>
      </c>
      <c r="S43" s="8"/>
    </row>
  </sheetData>
  <printOptions/>
  <pageMargins left="0.7480314960629921" right="0" top="0.3937007874015748" bottom="0.3937007874015748" header="0" footer="0"/>
  <pageSetup horizontalDpi="300" verticalDpi="300" orientation="landscape" paperSize="12" scale="110" r:id="rId1"/>
  <headerFooter alignWithMargins="0">
    <oddFooter>&amp;C&amp;9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B1" sqref="B1"/>
    </sheetView>
  </sheetViews>
  <sheetFormatPr defaultColWidth="9.140625" defaultRowHeight="12.75"/>
  <cols>
    <col min="19" max="19" width="0.71875" style="0" customWidth="1"/>
  </cols>
  <sheetData>
    <row r="1" spans="1:10" ht="17.25">
      <c r="A1" s="2" t="s">
        <v>31</v>
      </c>
      <c r="B1" s="1" t="s">
        <v>47</v>
      </c>
      <c r="C1" s="1"/>
      <c r="D1" s="1"/>
      <c r="E1" s="1"/>
      <c r="H1" s="29" t="s">
        <v>42</v>
      </c>
      <c r="I1" s="1"/>
      <c r="J1" s="1"/>
    </row>
    <row r="2" spans="1:18" ht="13.5" thickBot="1">
      <c r="A2" s="4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7" t="s">
        <v>32</v>
      </c>
      <c r="B3" s="6"/>
      <c r="C3" s="6"/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1" t="s">
        <v>3</v>
      </c>
      <c r="K3" s="30">
        <v>10</v>
      </c>
      <c r="L3" s="30">
        <v>11</v>
      </c>
      <c r="M3" s="30">
        <v>12</v>
      </c>
      <c r="N3" s="30">
        <v>1</v>
      </c>
      <c r="O3" s="30">
        <v>2</v>
      </c>
      <c r="P3" s="30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16">
        <f>'B一般'!D4+'B原料'!D4</f>
        <v>78389</v>
      </c>
      <c r="E4" s="16">
        <f>'B一般'!E4+'B原料'!E4</f>
        <v>112567</v>
      </c>
      <c r="F4" s="16">
        <f>'B一般'!F4+'B原料'!F4</f>
        <v>86115</v>
      </c>
      <c r="G4" s="16">
        <f>'B一般'!G4+'B原料'!G4</f>
        <v>113551</v>
      </c>
      <c r="H4" s="16">
        <f>'B一般'!H4+'B原料'!H4</f>
        <v>119760</v>
      </c>
      <c r="I4" s="16">
        <f>'B一般'!I4+'B原料'!I4</f>
        <v>102103</v>
      </c>
      <c r="J4" s="16">
        <f>'B一般'!J4+'B原料'!J4</f>
        <v>612485</v>
      </c>
      <c r="K4" s="16">
        <f>'B一般'!K4+'B原料'!K4</f>
        <v>106732</v>
      </c>
      <c r="L4" s="16">
        <f>'B一般'!L4+'B原料'!L4</f>
        <v>125194</v>
      </c>
      <c r="M4" s="16">
        <f>'B一般'!M4+'B原料'!M4</f>
        <v>95782</v>
      </c>
      <c r="N4" s="16">
        <f>'B一般'!N4+'B原料'!N4</f>
        <v>64544</v>
      </c>
      <c r="O4" s="16">
        <f>'B一般'!O4+'B原料'!O4</f>
        <v>66691</v>
      </c>
      <c r="P4" s="16">
        <f>'B一般'!P4+'B原料'!P4</f>
        <v>109649</v>
      </c>
      <c r="Q4" s="16">
        <f>'B一般'!Q4+'B原料'!Q4</f>
        <v>568592</v>
      </c>
      <c r="R4" s="16">
        <f>'B一般'!R4+'B原料'!R4</f>
        <v>1181077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16">
        <f>'B一般'!D5+'B原料'!D5</f>
        <v>3009790</v>
      </c>
      <c r="E5" s="16">
        <f>'B一般'!E5+'B原料'!E5</f>
        <v>4038354</v>
      </c>
      <c r="F5" s="16">
        <f>'B一般'!F5+'B原料'!F5</f>
        <v>2711776</v>
      </c>
      <c r="G5" s="16">
        <f>'B一般'!G5+'B原料'!G5</f>
        <v>3864040</v>
      </c>
      <c r="H5" s="16">
        <f>'B一般'!H5+'B原料'!H5</f>
        <v>4371150</v>
      </c>
      <c r="I5" s="16">
        <f>'B一般'!I5+'B原料'!I5</f>
        <v>3594911</v>
      </c>
      <c r="J5" s="16">
        <f>'B一般'!J5+'B原料'!J5</f>
        <v>21590021</v>
      </c>
      <c r="K5" s="16">
        <f>'B一般'!K5+'B原料'!K5</f>
        <v>3828008</v>
      </c>
      <c r="L5" s="16">
        <f>'B一般'!L5+'B原料'!L5</f>
        <v>4988396</v>
      </c>
      <c r="M5" s="16">
        <f>'B一般'!M5+'B原料'!M5</f>
        <v>4010798</v>
      </c>
      <c r="N5" s="16">
        <f>'B一般'!N5+'B原料'!N5</f>
        <v>2774299</v>
      </c>
      <c r="O5" s="16">
        <f>'B一般'!O5+'B原料'!O5</f>
        <v>2782819</v>
      </c>
      <c r="P5" s="16">
        <f>'B一般'!P5+'B原料'!P5</f>
        <v>4442035</v>
      </c>
      <c r="Q5" s="16">
        <f>'B一般'!Q5+'B原料'!Q5</f>
        <v>22826355</v>
      </c>
      <c r="R5" s="16">
        <f>'B一般'!R5+'B原料'!R5</f>
        <v>44416376</v>
      </c>
      <c r="S5" s="8"/>
    </row>
    <row r="6" spans="1:19" ht="13.5" thickBot="1">
      <c r="A6" s="39">
        <f>IF(A4=0,"",(A5/A4)*1000)</f>
      </c>
      <c r="B6" s="40" t="s">
        <v>11</v>
      </c>
      <c r="C6" s="41" t="s">
        <v>12</v>
      </c>
      <c r="D6" s="17">
        <f aca="true" t="shared" si="0" ref="D6:R6">(D5/D4)*1000</f>
        <v>38395.56570437178</v>
      </c>
      <c r="E6" s="17">
        <f t="shared" si="0"/>
        <v>35875.114376326994</v>
      </c>
      <c r="F6" s="17">
        <f t="shared" si="0"/>
        <v>31490.170121349358</v>
      </c>
      <c r="G6" s="17">
        <f t="shared" si="0"/>
        <v>34029.11467094081</v>
      </c>
      <c r="H6" s="17">
        <f t="shared" si="0"/>
        <v>36499.24849699398</v>
      </c>
      <c r="I6" s="17">
        <f t="shared" si="0"/>
        <v>35208.67163550533</v>
      </c>
      <c r="J6" s="17">
        <f t="shared" si="0"/>
        <v>35249.87713984832</v>
      </c>
      <c r="K6" s="17">
        <f t="shared" si="0"/>
        <v>35865.60731551924</v>
      </c>
      <c r="L6" s="17">
        <f t="shared" si="0"/>
        <v>39845.32805086506</v>
      </c>
      <c r="M6" s="17">
        <f t="shared" si="0"/>
        <v>41874.23524252991</v>
      </c>
      <c r="N6" s="17">
        <f t="shared" si="0"/>
        <v>42983.06581556768</v>
      </c>
      <c r="O6" s="17">
        <f t="shared" si="0"/>
        <v>41727.05462506186</v>
      </c>
      <c r="P6" s="17">
        <f t="shared" si="0"/>
        <v>40511.40457277312</v>
      </c>
      <c r="Q6" s="17">
        <f t="shared" si="0"/>
        <v>40145.40303064412</v>
      </c>
      <c r="R6" s="17">
        <f t="shared" si="0"/>
        <v>37606.67255394864</v>
      </c>
      <c r="S6" s="10"/>
    </row>
    <row r="7" spans="1:19" ht="12.75">
      <c r="A7" s="35"/>
      <c r="B7" s="36" t="s">
        <v>6</v>
      </c>
      <c r="C7" s="37" t="s">
        <v>7</v>
      </c>
      <c r="D7" s="16">
        <f>'B一般'!D7+'B原料'!D7</f>
        <v>41520</v>
      </c>
      <c r="E7" s="16">
        <f>'B一般'!E7+'B原料'!E7</f>
        <v>73451</v>
      </c>
      <c r="F7" s="16">
        <f>'B一般'!F7+'B原料'!F7</f>
        <v>11053</v>
      </c>
      <c r="G7" s="16">
        <f>'B一般'!G7+'B原料'!G7</f>
        <v>34609</v>
      </c>
      <c r="H7" s="16">
        <f>'B一般'!H7+'B原料'!H7</f>
        <v>43001</v>
      </c>
      <c r="I7" s="16">
        <f>'B一般'!I7+'B原料'!I7</f>
        <v>43070</v>
      </c>
      <c r="J7" s="16">
        <f>'B一般'!J7+'B原料'!J7</f>
        <v>246704</v>
      </c>
      <c r="K7" s="16">
        <f>'B一般'!K7+'B原料'!K7</f>
        <v>18737</v>
      </c>
      <c r="L7" s="16">
        <f>'B一般'!L7+'B原料'!L7</f>
        <v>21921</v>
      </c>
      <c r="M7" s="16">
        <f>'B一般'!M7+'B原料'!M7</f>
        <v>30845</v>
      </c>
      <c r="N7" s="16">
        <f>'B一般'!N7+'B原料'!N7</f>
        <v>33320</v>
      </c>
      <c r="O7" s="16">
        <f>'B一般'!O7+'B原料'!O7</f>
        <v>21065</v>
      </c>
      <c r="P7" s="16">
        <f>'B一般'!P7+'B原料'!P7</f>
        <v>15923</v>
      </c>
      <c r="Q7" s="16">
        <f>'B一般'!Q7+'B原料'!Q7</f>
        <v>141811</v>
      </c>
      <c r="R7" s="16">
        <f>'B一般'!R7+'B原料'!R7</f>
        <v>388515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16">
        <f>'B一般'!D8+'B原料'!D8</f>
        <v>1655988</v>
      </c>
      <c r="E8" s="16">
        <f>'B一般'!E8+'B原料'!E8</f>
        <v>2576342</v>
      </c>
      <c r="F8" s="16">
        <f>'B一般'!F8+'B原料'!F8</f>
        <v>340649</v>
      </c>
      <c r="G8" s="16">
        <f>'B一般'!G8+'B原料'!G8</f>
        <v>1184173</v>
      </c>
      <c r="H8" s="16">
        <f>'B一般'!H8+'B原料'!H8</f>
        <v>1568474</v>
      </c>
      <c r="I8" s="16">
        <f>'B一般'!I8+'B原料'!I8</f>
        <v>1513435</v>
      </c>
      <c r="J8" s="16">
        <f>'B一般'!J8+'B原料'!J8</f>
        <v>8839061</v>
      </c>
      <c r="K8" s="16">
        <f>'B一般'!K8+'B原料'!K8</f>
        <v>676669</v>
      </c>
      <c r="L8" s="16">
        <f>'B一般'!L8+'B原料'!L8</f>
        <v>892694</v>
      </c>
      <c r="M8" s="16">
        <f>'B一般'!M8+'B原料'!M8</f>
        <v>1266562</v>
      </c>
      <c r="N8" s="16">
        <f>'B一般'!N8+'B原料'!N8</f>
        <v>1453784</v>
      </c>
      <c r="O8" s="16">
        <f>'B一般'!O8+'B原料'!O8</f>
        <v>955364</v>
      </c>
      <c r="P8" s="16">
        <f>'B一般'!P8+'B原料'!P8</f>
        <v>670650</v>
      </c>
      <c r="Q8" s="16">
        <f>'B一般'!Q8+'B原料'!Q8</f>
        <v>5915723</v>
      </c>
      <c r="R8" s="16">
        <f>'B一般'!R8+'B原料'!R8</f>
        <v>14754784</v>
      </c>
      <c r="S8" s="8"/>
    </row>
    <row r="9" spans="1:19" ht="13.5" thickBot="1">
      <c r="A9" s="39"/>
      <c r="B9" s="40" t="s">
        <v>11</v>
      </c>
      <c r="C9" s="41" t="s">
        <v>12</v>
      </c>
      <c r="D9" s="17">
        <f aca="true" t="shared" si="1" ref="D9:R9">(D8/D7)*1000</f>
        <v>39884.10404624278</v>
      </c>
      <c r="E9" s="17">
        <f t="shared" si="1"/>
        <v>35075.655879429825</v>
      </c>
      <c r="F9" s="17">
        <f t="shared" si="1"/>
        <v>30819.596489640822</v>
      </c>
      <c r="G9" s="17">
        <f t="shared" si="1"/>
        <v>34215.75312779912</v>
      </c>
      <c r="H9" s="17">
        <f t="shared" si="1"/>
        <v>36475.29127229599</v>
      </c>
      <c r="I9" s="17">
        <f t="shared" si="1"/>
        <v>35138.959832830275</v>
      </c>
      <c r="J9" s="17">
        <f t="shared" si="1"/>
        <v>35828.608372786824</v>
      </c>
      <c r="K9" s="17">
        <f t="shared" si="1"/>
        <v>36114.05240967071</v>
      </c>
      <c r="L9" s="17">
        <f t="shared" si="1"/>
        <v>40723.233429131884</v>
      </c>
      <c r="M9" s="17">
        <f t="shared" si="1"/>
        <v>41062.14945696223</v>
      </c>
      <c r="N9" s="17">
        <f t="shared" si="1"/>
        <v>43630.97238895558</v>
      </c>
      <c r="O9" s="17">
        <f t="shared" si="1"/>
        <v>45353.145027296465</v>
      </c>
      <c r="P9" s="17">
        <f t="shared" si="1"/>
        <v>42118.31941217108</v>
      </c>
      <c r="Q9" s="17">
        <f t="shared" si="1"/>
        <v>41715.54392818611</v>
      </c>
      <c r="R9" s="17">
        <f t="shared" si="1"/>
        <v>37977.38568652433</v>
      </c>
      <c r="S9" s="8"/>
    </row>
    <row r="10" spans="1:19" ht="12.75">
      <c r="A10" s="35"/>
      <c r="B10" s="36" t="s">
        <v>6</v>
      </c>
      <c r="C10" s="37" t="s">
        <v>7</v>
      </c>
      <c r="D10" s="16">
        <f>'B一般'!D10+'B原料'!D10</f>
        <v>12127</v>
      </c>
      <c r="E10" s="16">
        <f>'B一般'!E10+'B原料'!E10</f>
        <v>0</v>
      </c>
      <c r="F10" s="16">
        <f>'B一般'!F10+'B原料'!F10</f>
        <v>0</v>
      </c>
      <c r="G10" s="16">
        <f>'B一般'!G10+'B原料'!G10</f>
        <v>25196</v>
      </c>
      <c r="H10" s="16">
        <f>'B一般'!H10+'B原料'!H10</f>
        <v>0</v>
      </c>
      <c r="I10" s="16">
        <f>'B一般'!I10+'B原料'!I10</f>
        <v>9807</v>
      </c>
      <c r="J10" s="16">
        <f>'B一般'!J10+'B原料'!J10</f>
        <v>47130</v>
      </c>
      <c r="K10" s="16">
        <f>'B一般'!K10+'B原料'!K10</f>
        <v>0</v>
      </c>
      <c r="L10" s="16">
        <f>'B一般'!L10+'B原料'!L10</f>
        <v>23482</v>
      </c>
      <c r="M10" s="16">
        <f>'B一般'!M10+'B原料'!M10</f>
        <v>0</v>
      </c>
      <c r="N10" s="16">
        <f>'B一般'!N10+'B原料'!N10</f>
        <v>0</v>
      </c>
      <c r="O10" s="16">
        <f>'B一般'!O10+'B原料'!O10</f>
        <v>11972</v>
      </c>
      <c r="P10" s="16">
        <f>'B一般'!P10+'B原料'!P10</f>
        <v>21657</v>
      </c>
      <c r="Q10" s="16">
        <f>'B一般'!Q10+'B原料'!Q10</f>
        <v>57111</v>
      </c>
      <c r="R10" s="16">
        <f>'B一般'!R10+'B原料'!R10</f>
        <v>104241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16">
        <f>'B一般'!D11+'B原料'!D11</f>
        <v>484091</v>
      </c>
      <c r="E11" s="16">
        <f>'B一般'!E11+'B原料'!E11</f>
        <v>0</v>
      </c>
      <c r="F11" s="16">
        <f>'B一般'!F11+'B原料'!F11</f>
        <v>0</v>
      </c>
      <c r="G11" s="16">
        <f>'B一般'!G11+'B原料'!G11</f>
        <v>792859</v>
      </c>
      <c r="H11" s="16">
        <f>'B一般'!H11+'B原料'!H11</f>
        <v>0</v>
      </c>
      <c r="I11" s="16">
        <f>'B一般'!I11+'B原料'!I11</f>
        <v>317796</v>
      </c>
      <c r="J11" s="16">
        <f>'B一般'!J11+'B原料'!J11</f>
        <v>1594746</v>
      </c>
      <c r="K11" s="16">
        <f>'B一般'!K11+'B原料'!K11</f>
        <v>0</v>
      </c>
      <c r="L11" s="16">
        <f>'B一般'!L11+'B原料'!L11</f>
        <v>941381</v>
      </c>
      <c r="M11" s="16">
        <f>'B一般'!M11+'B原料'!M11</f>
        <v>0</v>
      </c>
      <c r="N11" s="16">
        <f>'B一般'!N11+'B原料'!N11</f>
        <v>0</v>
      </c>
      <c r="O11" s="16">
        <f>'B一般'!O11+'B原料'!O11</f>
        <v>504421</v>
      </c>
      <c r="P11" s="16">
        <f>'B一般'!P11+'B原料'!P11</f>
        <v>901347</v>
      </c>
      <c r="Q11" s="16">
        <f>'B一般'!Q11+'B原料'!Q11</f>
        <v>2347149</v>
      </c>
      <c r="R11" s="16">
        <f>'B一般'!R11+'B原料'!R11</f>
        <v>3941895</v>
      </c>
      <c r="S11" s="8"/>
    </row>
    <row r="12" spans="1:19" ht="13.5" thickBot="1">
      <c r="A12" s="39">
        <f>IF(A10=0,"",(A11/A10)*1000)</f>
      </c>
      <c r="B12" s="40" t="s">
        <v>11</v>
      </c>
      <c r="C12" s="41" t="s">
        <v>12</v>
      </c>
      <c r="D12" s="17">
        <f aca="true" t="shared" si="2" ref="D12:R12">(D11/D10)*1000</f>
        <v>39918.44644182403</v>
      </c>
      <c r="E12" s="17" t="e">
        <f t="shared" si="2"/>
        <v>#DIV/0!</v>
      </c>
      <c r="F12" s="17" t="e">
        <f t="shared" si="2"/>
        <v>#DIV/0!</v>
      </c>
      <c r="G12" s="17">
        <f t="shared" si="2"/>
        <v>31467.653595808857</v>
      </c>
      <c r="H12" s="17" t="e">
        <f t="shared" si="2"/>
        <v>#DIV/0!</v>
      </c>
      <c r="I12" s="17">
        <f t="shared" si="2"/>
        <v>32405.016824717037</v>
      </c>
      <c r="J12" s="17">
        <f t="shared" si="2"/>
        <v>33837.17377466582</v>
      </c>
      <c r="K12" s="17" t="e">
        <f t="shared" si="2"/>
        <v>#DIV/0!</v>
      </c>
      <c r="L12" s="17">
        <f t="shared" si="2"/>
        <v>40089.472787667146</v>
      </c>
      <c r="M12" s="17" t="e">
        <f t="shared" si="2"/>
        <v>#DIV/0!</v>
      </c>
      <c r="N12" s="17" t="e">
        <f t="shared" si="2"/>
        <v>#DIV/0!</v>
      </c>
      <c r="O12" s="17">
        <f t="shared" si="2"/>
        <v>42133.39458737053</v>
      </c>
      <c r="P12" s="17">
        <f t="shared" si="2"/>
        <v>41619.199335087964</v>
      </c>
      <c r="Q12" s="17">
        <f t="shared" si="2"/>
        <v>41098.01964595262</v>
      </c>
      <c r="R12" s="17">
        <f t="shared" si="2"/>
        <v>37815.20706823611</v>
      </c>
      <c r="S12" s="10"/>
    </row>
    <row r="13" spans="1:19" ht="12.75">
      <c r="A13" s="35"/>
      <c r="B13" s="36" t="s">
        <v>6</v>
      </c>
      <c r="C13" s="37" t="s">
        <v>7</v>
      </c>
      <c r="D13" s="16">
        <f>'B一般'!D13+'B原料'!D13</f>
        <v>0</v>
      </c>
      <c r="E13" s="16">
        <f>'B一般'!E13+'B原料'!E13</f>
        <v>0</v>
      </c>
      <c r="F13" s="16">
        <f>'B一般'!F13+'B原料'!F13</f>
        <v>0</v>
      </c>
      <c r="G13" s="16">
        <f>'B一般'!G13+'B原料'!G13</f>
        <v>0</v>
      </c>
      <c r="H13" s="16">
        <f>'B一般'!H13+'B原料'!H13</f>
        <v>4935</v>
      </c>
      <c r="I13" s="16">
        <f>'B一般'!I13+'B原料'!I13</f>
        <v>0</v>
      </c>
      <c r="J13" s="16">
        <f>'B一般'!J13+'B原料'!J13</f>
        <v>4935</v>
      </c>
      <c r="K13" s="16">
        <f>'B一般'!K13+'B原料'!K13</f>
        <v>0</v>
      </c>
      <c r="L13" s="16">
        <f>'B一般'!L13+'B原料'!L13</f>
        <v>0</v>
      </c>
      <c r="M13" s="16">
        <f>'B一般'!M13+'B原料'!M13</f>
        <v>0</v>
      </c>
      <c r="N13" s="16">
        <f>'B一般'!N13+'B原料'!N13</f>
        <v>0</v>
      </c>
      <c r="O13" s="16">
        <f>'B一般'!O13+'B原料'!O13</f>
        <v>0</v>
      </c>
      <c r="P13" s="16">
        <f>'B一般'!P13+'B原料'!P13</f>
        <v>0</v>
      </c>
      <c r="Q13" s="16">
        <f>'B一般'!Q13+'B原料'!Q13</f>
        <v>0</v>
      </c>
      <c r="R13" s="16">
        <f>'B一般'!R13+'B原料'!R13</f>
        <v>4935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16">
        <f>'B一般'!D14+'B原料'!D14</f>
        <v>0</v>
      </c>
      <c r="E14" s="16">
        <f>'B一般'!E14+'B原料'!E14</f>
        <v>0</v>
      </c>
      <c r="F14" s="16">
        <f>'B一般'!F14+'B原料'!F14</f>
        <v>0</v>
      </c>
      <c r="G14" s="16">
        <f>'B一般'!G14+'B原料'!G14</f>
        <v>0</v>
      </c>
      <c r="H14" s="16">
        <f>'B一般'!H14+'B原料'!H14</f>
        <v>176979</v>
      </c>
      <c r="I14" s="16">
        <f>'B一般'!I14+'B原料'!I14</f>
        <v>0</v>
      </c>
      <c r="J14" s="16">
        <f>'B一般'!J14+'B原料'!J14</f>
        <v>176979</v>
      </c>
      <c r="K14" s="16">
        <f>'B一般'!K14+'B原料'!K14</f>
        <v>0</v>
      </c>
      <c r="L14" s="16">
        <f>'B一般'!L14+'B原料'!L14</f>
        <v>0</v>
      </c>
      <c r="M14" s="16">
        <f>'B一般'!M14+'B原料'!M14</f>
        <v>0</v>
      </c>
      <c r="N14" s="16">
        <f>'B一般'!N14+'B原料'!N14</f>
        <v>0</v>
      </c>
      <c r="O14" s="16">
        <f>'B一般'!O14+'B原料'!O14</f>
        <v>0</v>
      </c>
      <c r="P14" s="16">
        <f>'B一般'!P14+'B原料'!P14</f>
        <v>0</v>
      </c>
      <c r="Q14" s="16">
        <f>'B一般'!Q14+'B原料'!Q14</f>
        <v>0</v>
      </c>
      <c r="R14" s="16">
        <f>'B一般'!R14+'B原料'!R14</f>
        <v>176979</v>
      </c>
      <c r="S14" s="8"/>
    </row>
    <row r="15" spans="1:19" ht="13.5" thickBot="1">
      <c r="A15" s="39">
        <f>IF(A13=0,"",(A14/A13)*1000)</f>
      </c>
      <c r="B15" s="40" t="s">
        <v>11</v>
      </c>
      <c r="C15" s="41" t="s">
        <v>12</v>
      </c>
      <c r="D15" s="17" t="e">
        <f aca="true" t="shared" si="3" ref="D15:R15">(D14/D13)*1000</f>
        <v>#DIV/0!</v>
      </c>
      <c r="E15" s="17" t="e">
        <f t="shared" si="3"/>
        <v>#DIV/0!</v>
      </c>
      <c r="F15" s="17" t="e">
        <f t="shared" si="3"/>
        <v>#DIV/0!</v>
      </c>
      <c r="G15" s="17" t="e">
        <f t="shared" si="3"/>
        <v>#DIV/0!</v>
      </c>
      <c r="H15" s="17">
        <f t="shared" si="3"/>
        <v>35862.00607902735</v>
      </c>
      <c r="I15" s="17" t="e">
        <f t="shared" si="3"/>
        <v>#DIV/0!</v>
      </c>
      <c r="J15" s="17">
        <f t="shared" si="3"/>
        <v>35862.00607902735</v>
      </c>
      <c r="K15" s="17" t="e">
        <f t="shared" si="3"/>
        <v>#DIV/0!</v>
      </c>
      <c r="L15" s="17" t="e">
        <f t="shared" si="3"/>
        <v>#DIV/0!</v>
      </c>
      <c r="M15" s="17" t="e">
        <f t="shared" si="3"/>
        <v>#DIV/0!</v>
      </c>
      <c r="N15" s="17" t="e">
        <f t="shared" si="3"/>
        <v>#DIV/0!</v>
      </c>
      <c r="O15" s="17" t="e">
        <f t="shared" si="3"/>
        <v>#DIV/0!</v>
      </c>
      <c r="P15" s="17" t="e">
        <f t="shared" si="3"/>
        <v>#DIV/0!</v>
      </c>
      <c r="Q15" s="17" t="e">
        <f t="shared" si="3"/>
        <v>#DIV/0!</v>
      </c>
      <c r="R15" s="17">
        <f t="shared" si="3"/>
        <v>35862.00607902735</v>
      </c>
      <c r="S15" s="10"/>
    </row>
    <row r="16" spans="1:19" ht="12.75">
      <c r="A16" s="35"/>
      <c r="B16" s="36" t="s">
        <v>6</v>
      </c>
      <c r="C16" s="37" t="s">
        <v>7</v>
      </c>
      <c r="D16" s="16">
        <f>'B一般'!D16+'B原料'!D16</f>
        <v>29845</v>
      </c>
      <c r="E16" s="16">
        <f>'B一般'!E16+'B原料'!E16</f>
        <v>2935</v>
      </c>
      <c r="F16" s="16">
        <f>'B一般'!F16+'B原料'!F16</f>
        <v>15336</v>
      </c>
      <c r="G16" s="16">
        <f>'B一般'!G16+'B原料'!G16</f>
        <v>10855</v>
      </c>
      <c r="H16" s="16">
        <f>'B一般'!H16+'B原料'!H16</f>
        <v>5101</v>
      </c>
      <c r="I16" s="16">
        <f>'B一般'!I16+'B原料'!I16</f>
        <v>19644</v>
      </c>
      <c r="J16" s="16">
        <f>'B一般'!J16+'B原料'!J16</f>
        <v>83716</v>
      </c>
      <c r="K16" s="16">
        <f>'B一般'!K16+'B原料'!K16</f>
        <v>1947</v>
      </c>
      <c r="L16" s="16">
        <f>'B一般'!L16+'B原料'!L16</f>
        <v>0</v>
      </c>
      <c r="M16" s="16">
        <f>'B一般'!M16+'B原料'!M16</f>
        <v>9469</v>
      </c>
      <c r="N16" s="16">
        <f>'B一般'!N16+'B原料'!N16</f>
        <v>0</v>
      </c>
      <c r="O16" s="16">
        <f>'B一般'!O16+'B原料'!O16</f>
        <v>0</v>
      </c>
      <c r="P16" s="16">
        <f>'B一般'!P16+'B原料'!P16</f>
        <v>11509</v>
      </c>
      <c r="Q16" s="16">
        <f>'B一般'!Q16+'B原料'!Q16</f>
        <v>22925</v>
      </c>
      <c r="R16" s="16">
        <f>'B一般'!R16+'B原料'!R16</f>
        <v>106641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16">
        <f>'B一般'!D17+'B原料'!D17</f>
        <v>1133751</v>
      </c>
      <c r="E17" s="16">
        <f>'B一般'!E17+'B原料'!E17</f>
        <v>93624</v>
      </c>
      <c r="F17" s="16">
        <f>'B一般'!F17+'B原料'!F17</f>
        <v>511135</v>
      </c>
      <c r="G17" s="16">
        <f>'B一般'!G17+'B原料'!G17</f>
        <v>350720</v>
      </c>
      <c r="H17" s="16">
        <f>'B一般'!H17+'B原料'!H17</f>
        <v>189565</v>
      </c>
      <c r="I17" s="16">
        <f>'B一般'!I17+'B原料'!I17</f>
        <v>704951</v>
      </c>
      <c r="J17" s="16">
        <f>'B一般'!J17+'B原料'!J17</f>
        <v>2983746</v>
      </c>
      <c r="K17" s="16">
        <f>'B一般'!K17+'B原料'!K17</f>
        <v>69183</v>
      </c>
      <c r="L17" s="16">
        <f>'B一般'!L17+'B原料'!L17</f>
        <v>0</v>
      </c>
      <c r="M17" s="16">
        <f>'B一般'!M17+'B原料'!M17</f>
        <v>397259</v>
      </c>
      <c r="N17" s="16">
        <f>'B一般'!N17+'B原料'!N17</f>
        <v>0</v>
      </c>
      <c r="O17" s="16">
        <f>'B一般'!O17+'B原料'!O17</f>
        <v>0</v>
      </c>
      <c r="P17" s="16">
        <f>'B一般'!P17+'B原料'!P17</f>
        <v>505308</v>
      </c>
      <c r="Q17" s="16">
        <f>'B一般'!Q17+'B原料'!Q17</f>
        <v>971750</v>
      </c>
      <c r="R17" s="16">
        <f>'B一般'!R17+'B原料'!R17</f>
        <v>3955496</v>
      </c>
      <c r="S17" s="8"/>
    </row>
    <row r="18" spans="1:19" ht="13.5" thickBot="1">
      <c r="A18" s="39">
        <f>IF(A16=0,"",(A17/A16)*1000)</f>
      </c>
      <c r="B18" s="40" t="s">
        <v>11</v>
      </c>
      <c r="C18" s="41" t="s">
        <v>12</v>
      </c>
      <c r="D18" s="17">
        <f aca="true" t="shared" si="4" ref="D18:R18">(D17/D16)*1000</f>
        <v>37987.97118445301</v>
      </c>
      <c r="E18" s="17">
        <f t="shared" si="4"/>
        <v>31899.148211243613</v>
      </c>
      <c r="F18" s="17">
        <f t="shared" si="4"/>
        <v>33329.09494001044</v>
      </c>
      <c r="G18" s="17">
        <f t="shared" si="4"/>
        <v>32309.53477660064</v>
      </c>
      <c r="H18" s="17">
        <f t="shared" si="4"/>
        <v>37162.321113507154</v>
      </c>
      <c r="I18" s="17">
        <f t="shared" si="4"/>
        <v>35886.32661372429</v>
      </c>
      <c r="J18" s="17">
        <f t="shared" si="4"/>
        <v>35641.28720913565</v>
      </c>
      <c r="K18" s="17">
        <f t="shared" si="4"/>
        <v>35533.12788906009</v>
      </c>
      <c r="L18" s="17" t="e">
        <f t="shared" si="4"/>
        <v>#DIV/0!</v>
      </c>
      <c r="M18" s="17">
        <f t="shared" si="4"/>
        <v>41953.63818777062</v>
      </c>
      <c r="N18" s="17" t="e">
        <f t="shared" si="4"/>
        <v>#DIV/0!</v>
      </c>
      <c r="O18" s="17" t="e">
        <f t="shared" si="4"/>
        <v>#DIV/0!</v>
      </c>
      <c r="P18" s="17">
        <f t="shared" si="4"/>
        <v>43905.46528803545</v>
      </c>
      <c r="Q18" s="17">
        <f t="shared" si="4"/>
        <v>42388.22246455834</v>
      </c>
      <c r="R18" s="17">
        <f t="shared" si="4"/>
        <v>37091.7001903583</v>
      </c>
      <c r="S18" s="10"/>
    </row>
    <row r="19" spans="1:19" ht="12.75">
      <c r="A19" s="35"/>
      <c r="B19" s="36" t="s">
        <v>6</v>
      </c>
      <c r="C19" s="37" t="s">
        <v>7</v>
      </c>
      <c r="D19" s="16">
        <f>'B一般'!D19+'B原料'!D19</f>
        <v>143264</v>
      </c>
      <c r="E19" s="16">
        <f>'B一般'!E19+'B原料'!E19</f>
        <v>93803</v>
      </c>
      <c r="F19" s="16">
        <f>'B一般'!F19+'B原料'!F19</f>
        <v>139672</v>
      </c>
      <c r="G19" s="16">
        <f>'B一般'!G19+'B原料'!G19</f>
        <v>122722</v>
      </c>
      <c r="H19" s="16">
        <f>'B一般'!H19+'B原料'!H19</f>
        <v>106346</v>
      </c>
      <c r="I19" s="16">
        <f>'B一般'!I19+'B原料'!I19</f>
        <v>125155</v>
      </c>
      <c r="J19" s="16">
        <f>'B一般'!J19+'B原料'!J19</f>
        <v>730962</v>
      </c>
      <c r="K19" s="16">
        <f>'B一般'!K19+'B原料'!K19</f>
        <v>162546</v>
      </c>
      <c r="L19" s="16">
        <f>'B一般'!L19+'B原料'!L19</f>
        <v>171228</v>
      </c>
      <c r="M19" s="16">
        <f>'B一般'!M19+'B原料'!M19</f>
        <v>184300</v>
      </c>
      <c r="N19" s="16">
        <f>'B一般'!N19+'B原料'!N19</f>
        <v>141883</v>
      </c>
      <c r="O19" s="16">
        <f>'B一般'!O19+'B原料'!O19</f>
        <v>91638</v>
      </c>
      <c r="P19" s="16">
        <f>'B一般'!P19+'B原料'!P19</f>
        <v>161681</v>
      </c>
      <c r="Q19" s="16">
        <f>'B一般'!Q19+'B原料'!Q19</f>
        <v>913276</v>
      </c>
      <c r="R19" s="16">
        <f>'B一般'!R19+'B原料'!R19</f>
        <v>1644238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16">
        <f>'B一般'!D20+'B原料'!D20</f>
        <v>5087295</v>
      </c>
      <c r="E20" s="16">
        <f>'B一般'!E20+'B原料'!E20</f>
        <v>3410403</v>
      </c>
      <c r="F20" s="16">
        <f>'B一般'!F20+'B原料'!F20</f>
        <v>4355660</v>
      </c>
      <c r="G20" s="16">
        <f>'B一般'!G20+'B原料'!G20</f>
        <v>4114429</v>
      </c>
      <c r="H20" s="16">
        <f>'B一般'!H20+'B原料'!H20</f>
        <v>3868395</v>
      </c>
      <c r="I20" s="16">
        <f>'B一般'!I20+'B原料'!I20</f>
        <v>4159711</v>
      </c>
      <c r="J20" s="16">
        <f>'B一般'!J20+'B原料'!J20</f>
        <v>24995893</v>
      </c>
      <c r="K20" s="16">
        <f>'B一般'!K20+'B原料'!K20</f>
        <v>5793601</v>
      </c>
      <c r="L20" s="16">
        <f>'B一般'!L20+'B原料'!L20</f>
        <v>6455519</v>
      </c>
      <c r="M20" s="16">
        <f>'B一般'!M20+'B原料'!M20</f>
        <v>7334067</v>
      </c>
      <c r="N20" s="16">
        <f>'B一般'!N20+'B原料'!N20</f>
        <v>6009791</v>
      </c>
      <c r="O20" s="16">
        <f>'B一般'!O20+'B原料'!O20</f>
        <v>3778912</v>
      </c>
      <c r="P20" s="16">
        <f>'B一般'!P20+'B原料'!P20</f>
        <v>6316963</v>
      </c>
      <c r="Q20" s="16">
        <f>'B一般'!Q20+'B原料'!Q20</f>
        <v>35688853</v>
      </c>
      <c r="R20" s="16">
        <f>'B一般'!R20+'B原料'!R20</f>
        <v>60684746</v>
      </c>
      <c r="S20" s="8"/>
    </row>
    <row r="21" spans="1:19" ht="13.5" thickBot="1">
      <c r="A21" s="39">
        <f>IF(A19=0,"",(A20/A19)*1000)</f>
      </c>
      <c r="B21" s="40" t="s">
        <v>11</v>
      </c>
      <c r="C21" s="41" t="s">
        <v>12</v>
      </c>
      <c r="D21" s="17">
        <f aca="true" t="shared" si="5" ref="D21:R21">(D20/D19)*1000</f>
        <v>35509.93271163725</v>
      </c>
      <c r="E21" s="17">
        <f t="shared" si="5"/>
        <v>36357.078131829476</v>
      </c>
      <c r="F21" s="17">
        <f t="shared" si="5"/>
        <v>31184.918952975542</v>
      </c>
      <c r="G21" s="17">
        <f t="shared" si="5"/>
        <v>33526.417431267415</v>
      </c>
      <c r="H21" s="17">
        <f t="shared" si="5"/>
        <v>36375.557143663136</v>
      </c>
      <c r="I21" s="17">
        <f t="shared" si="5"/>
        <v>33236.47477128361</v>
      </c>
      <c r="J21" s="17">
        <f t="shared" si="5"/>
        <v>34195.88569583645</v>
      </c>
      <c r="K21" s="17">
        <f t="shared" si="5"/>
        <v>35642.83956541533</v>
      </c>
      <c r="L21" s="17">
        <f t="shared" si="5"/>
        <v>37701.30469315766</v>
      </c>
      <c r="M21" s="17">
        <f t="shared" si="5"/>
        <v>39794.17797069995</v>
      </c>
      <c r="N21" s="17">
        <f t="shared" si="5"/>
        <v>42357.37191911646</v>
      </c>
      <c r="O21" s="17">
        <f t="shared" si="5"/>
        <v>41237.39060215195</v>
      </c>
      <c r="P21" s="17">
        <f t="shared" si="5"/>
        <v>39070.53395265986</v>
      </c>
      <c r="Q21" s="17">
        <f t="shared" si="5"/>
        <v>39077.839557811654</v>
      </c>
      <c r="R21" s="17">
        <f t="shared" si="5"/>
        <v>36907.51947102549</v>
      </c>
      <c r="S21" s="10"/>
    </row>
    <row r="22" spans="1:19" ht="12.75">
      <c r="A22" s="35"/>
      <c r="B22" s="36" t="s">
        <v>6</v>
      </c>
      <c r="C22" s="37" t="s">
        <v>7</v>
      </c>
      <c r="D22" s="16">
        <f>'B一般'!D22+'B原料'!D22</f>
        <v>15943</v>
      </c>
      <c r="E22" s="16">
        <f>'B一般'!E22+'B原料'!E22</f>
        <v>9816</v>
      </c>
      <c r="F22" s="16">
        <f>'B一般'!F22+'B原料'!F22</f>
        <v>30235</v>
      </c>
      <c r="G22" s="16">
        <f>'B一般'!G22+'B原料'!G22</f>
        <v>46909</v>
      </c>
      <c r="H22" s="16">
        <f>'B一般'!H22+'B原料'!H22</f>
        <v>64708</v>
      </c>
      <c r="I22" s="16">
        <f>'B一般'!I22+'B原料'!I22</f>
        <v>12388</v>
      </c>
      <c r="J22" s="16">
        <f>'B一般'!J22+'B原料'!J22</f>
        <v>179999</v>
      </c>
      <c r="K22" s="16">
        <f>'B一般'!K22+'B原料'!K22</f>
        <v>98391</v>
      </c>
      <c r="L22" s="16">
        <f>'B一般'!L22+'B原料'!L22</f>
        <v>13640</v>
      </c>
      <c r="M22" s="16">
        <f>'B一般'!M22+'B原料'!M22</f>
        <v>59293</v>
      </c>
      <c r="N22" s="16">
        <f>'B一般'!N22+'B原料'!N22</f>
        <v>43610</v>
      </c>
      <c r="O22" s="16">
        <f>'B一般'!O22+'B原料'!O22</f>
        <v>23673</v>
      </c>
      <c r="P22" s="16">
        <f>'B一般'!P22+'B原料'!P22</f>
        <v>29383</v>
      </c>
      <c r="Q22" s="16">
        <f>'B一般'!Q22+'B原料'!Q22</f>
        <v>267990</v>
      </c>
      <c r="R22" s="16">
        <f>'B一般'!R22+'B原料'!R22</f>
        <v>447989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16">
        <f>'B一般'!D23+'B原料'!D23</f>
        <v>617867</v>
      </c>
      <c r="E23" s="16">
        <f>'B一般'!E23+'B原料'!E23</f>
        <v>311954</v>
      </c>
      <c r="F23" s="16">
        <f>'B一般'!F23+'B原料'!F23</f>
        <v>899777</v>
      </c>
      <c r="G23" s="16">
        <f>'B一般'!G23+'B原料'!G23</f>
        <v>1528079</v>
      </c>
      <c r="H23" s="16">
        <f>'B一般'!H23+'B原料'!H23</f>
        <v>2358253</v>
      </c>
      <c r="I23" s="16">
        <f>'B一般'!I23+'B原料'!I23</f>
        <v>450778</v>
      </c>
      <c r="J23" s="16">
        <f>'B一般'!J23+'B原料'!J23</f>
        <v>6166708</v>
      </c>
      <c r="K23" s="16">
        <f>'B一般'!K23+'B原料'!K23</f>
        <v>3669559</v>
      </c>
      <c r="L23" s="16">
        <f>'B一般'!L23+'B原料'!L23</f>
        <v>527319</v>
      </c>
      <c r="M23" s="16">
        <f>'B一般'!M23+'B原料'!M23</f>
        <v>2427244</v>
      </c>
      <c r="N23" s="16">
        <f>'B一般'!N23+'B原料'!N23</f>
        <v>1850853</v>
      </c>
      <c r="O23" s="16">
        <f>'B一般'!O23+'B原料'!O23</f>
        <v>1032710</v>
      </c>
      <c r="P23" s="16">
        <f>'B一般'!P23+'B原料'!P23</f>
        <v>1228110</v>
      </c>
      <c r="Q23" s="16">
        <f>'B一般'!Q23+'B原料'!Q23</f>
        <v>10735795</v>
      </c>
      <c r="R23" s="16">
        <f>'B一般'!R23+'B原料'!R23</f>
        <v>16902503</v>
      </c>
      <c r="S23" s="8"/>
    </row>
    <row r="24" spans="1:19" ht="13.5" thickBot="1">
      <c r="A24" s="39">
        <f>IF(A22=0,"",(A23/A22)*1000)</f>
      </c>
      <c r="B24" s="40" t="s">
        <v>11</v>
      </c>
      <c r="C24" s="41" t="s">
        <v>12</v>
      </c>
      <c r="D24" s="17">
        <f aca="true" t="shared" si="6" ref="D24:R24">(D23/D22)*1000</f>
        <v>38754.751301511635</v>
      </c>
      <c r="E24" s="17">
        <f t="shared" si="6"/>
        <v>31780.154849225753</v>
      </c>
      <c r="F24" s="17">
        <f t="shared" si="6"/>
        <v>29759.450967421864</v>
      </c>
      <c r="G24" s="17">
        <f t="shared" si="6"/>
        <v>32575.390649981877</v>
      </c>
      <c r="H24" s="17">
        <f t="shared" si="6"/>
        <v>36444.53545156704</v>
      </c>
      <c r="I24" s="17">
        <f t="shared" si="6"/>
        <v>36388.278979657734</v>
      </c>
      <c r="J24" s="17">
        <f t="shared" si="6"/>
        <v>34259.67922044011</v>
      </c>
      <c r="K24" s="17">
        <f t="shared" si="6"/>
        <v>37295.67745017329</v>
      </c>
      <c r="L24" s="17">
        <f t="shared" si="6"/>
        <v>38659.75073313783</v>
      </c>
      <c r="M24" s="17">
        <f t="shared" si="6"/>
        <v>40936.43431771035</v>
      </c>
      <c r="N24" s="17">
        <f t="shared" si="6"/>
        <v>42441.02270121532</v>
      </c>
      <c r="O24" s="17">
        <f t="shared" si="6"/>
        <v>43623.95978540954</v>
      </c>
      <c r="P24" s="17">
        <f t="shared" si="6"/>
        <v>41796.6170915155</v>
      </c>
      <c r="Q24" s="17">
        <f t="shared" si="6"/>
        <v>40060.43135937908</v>
      </c>
      <c r="R24" s="17">
        <f t="shared" si="6"/>
        <v>37729.727738850735</v>
      </c>
      <c r="S24" s="10"/>
    </row>
    <row r="25" spans="1:19" ht="12.75">
      <c r="A25" s="35"/>
      <c r="B25" s="36" t="s">
        <v>6</v>
      </c>
      <c r="C25" s="37" t="s">
        <v>7</v>
      </c>
      <c r="D25" s="16">
        <f>'B一般'!D25+'B原料'!D25</f>
        <v>22033</v>
      </c>
      <c r="E25" s="16">
        <f>'B一般'!E25+'B原料'!E25</f>
        <v>34462</v>
      </c>
      <c r="F25" s="16">
        <f>'B一般'!F25+'B原料'!F25</f>
        <v>20469</v>
      </c>
      <c r="G25" s="16">
        <f>'B一般'!G25+'B原料'!G25</f>
        <v>42468</v>
      </c>
      <c r="H25" s="16">
        <f>'B一般'!H25+'B原料'!H25</f>
        <v>44032</v>
      </c>
      <c r="I25" s="16">
        <f>'B一般'!I25+'B原料'!I25</f>
        <v>21360</v>
      </c>
      <c r="J25" s="16">
        <f>'B一般'!J25+'B原料'!J25</f>
        <v>184824</v>
      </c>
      <c r="K25" s="16">
        <f>'B一般'!K25+'B原料'!K25</f>
        <v>33693</v>
      </c>
      <c r="L25" s="16">
        <f>'B一般'!L25+'B原料'!L25</f>
        <v>34466</v>
      </c>
      <c r="M25" s="16">
        <f>'B一般'!M25+'B原料'!M25</f>
        <v>55361</v>
      </c>
      <c r="N25" s="16">
        <f>'B一般'!N25+'B原料'!N25</f>
        <v>59180</v>
      </c>
      <c r="O25" s="16">
        <f>'B一般'!O25+'B原料'!O25</f>
        <v>23194</v>
      </c>
      <c r="P25" s="16">
        <f>'B一般'!P25+'B原料'!P25</f>
        <v>44878</v>
      </c>
      <c r="Q25" s="16">
        <f>'B一般'!Q25+'B原料'!Q25</f>
        <v>250772</v>
      </c>
      <c r="R25" s="16">
        <f>'B一般'!R25+'B原料'!R25</f>
        <v>435596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16">
        <f>'B一般'!D26+'B原料'!D26</f>
        <v>762602</v>
      </c>
      <c r="E26" s="16">
        <f>'B一般'!E26+'B原料'!E26</f>
        <v>1111538</v>
      </c>
      <c r="F26" s="16">
        <f>'B一般'!F26+'B原料'!F26</f>
        <v>654712</v>
      </c>
      <c r="G26" s="16">
        <f>'B一般'!G26+'B原料'!G26</f>
        <v>1429959</v>
      </c>
      <c r="H26" s="16">
        <f>'B一般'!H26+'B原料'!H26</f>
        <v>1605035</v>
      </c>
      <c r="I26" s="16">
        <f>'B一般'!I26+'B原料'!I26</f>
        <v>734950</v>
      </c>
      <c r="J26" s="16">
        <f>'B一般'!J26+'B原料'!J26</f>
        <v>6298796</v>
      </c>
      <c r="K26" s="16">
        <f>'B一般'!K26+'B原料'!K26</f>
        <v>1266232</v>
      </c>
      <c r="L26" s="16">
        <f>'B一般'!L26+'B原料'!L26</f>
        <v>1394993</v>
      </c>
      <c r="M26" s="16">
        <f>'B一般'!M26+'B原料'!M26</f>
        <v>2289890</v>
      </c>
      <c r="N26" s="16">
        <f>'B一般'!N26+'B原料'!N26</f>
        <v>2473254</v>
      </c>
      <c r="O26" s="16">
        <f>'B一般'!O26+'B原料'!O26</f>
        <v>939601</v>
      </c>
      <c r="P26" s="16">
        <f>'B一般'!P26+'B原料'!P26</f>
        <v>1791720</v>
      </c>
      <c r="Q26" s="16">
        <f>'B一般'!Q26+'B原料'!Q26</f>
        <v>10155690</v>
      </c>
      <c r="R26" s="16">
        <f>'B一般'!R26+'B原料'!R26</f>
        <v>16454486</v>
      </c>
      <c r="S26" s="8"/>
    </row>
    <row r="27" spans="1:19" ht="13.5" thickBot="1">
      <c r="A27" s="39"/>
      <c r="B27" s="40" t="s">
        <v>11</v>
      </c>
      <c r="C27" s="41" t="s">
        <v>12</v>
      </c>
      <c r="D27" s="17">
        <f aca="true" t="shared" si="7" ref="D27:R27">(D26/D25)*1000</f>
        <v>34611.80955838969</v>
      </c>
      <c r="E27" s="17">
        <f t="shared" si="7"/>
        <v>32254.018919389473</v>
      </c>
      <c r="F27" s="17">
        <f t="shared" si="7"/>
        <v>31985.539107919292</v>
      </c>
      <c r="G27" s="17">
        <f t="shared" si="7"/>
        <v>33671.446736366204</v>
      </c>
      <c r="H27" s="17">
        <f t="shared" si="7"/>
        <v>36451.55795784883</v>
      </c>
      <c r="I27" s="17">
        <f t="shared" si="7"/>
        <v>34407.77153558052</v>
      </c>
      <c r="J27" s="17">
        <f t="shared" si="7"/>
        <v>34079.96796952777</v>
      </c>
      <c r="K27" s="17">
        <f t="shared" si="7"/>
        <v>37581.45608880183</v>
      </c>
      <c r="L27" s="17">
        <f t="shared" si="7"/>
        <v>40474.46759124935</v>
      </c>
      <c r="M27" s="17">
        <f t="shared" si="7"/>
        <v>41362.872780477235</v>
      </c>
      <c r="N27" s="17">
        <f t="shared" si="7"/>
        <v>41792.05812774586</v>
      </c>
      <c r="O27" s="17">
        <f t="shared" si="7"/>
        <v>40510.51996205916</v>
      </c>
      <c r="P27" s="17">
        <f t="shared" si="7"/>
        <v>39924.239048085925</v>
      </c>
      <c r="Q27" s="17">
        <f t="shared" si="7"/>
        <v>40497.703092849275</v>
      </c>
      <c r="R27" s="17">
        <f t="shared" si="7"/>
        <v>37774.648986675726</v>
      </c>
      <c r="S27" s="10"/>
    </row>
    <row r="28" spans="1:19" ht="12.75">
      <c r="A28" s="35"/>
      <c r="B28" s="36" t="s">
        <v>6</v>
      </c>
      <c r="C28" s="37" t="s">
        <v>7</v>
      </c>
      <c r="D28" s="16">
        <f>'B一般'!D28+'B原料'!D28</f>
        <v>953</v>
      </c>
      <c r="E28" s="16">
        <f>'B一般'!E28+'B原料'!E28</f>
        <v>749</v>
      </c>
      <c r="F28" s="16">
        <f>'B一般'!F28+'B原料'!F28</f>
        <v>1026</v>
      </c>
      <c r="G28" s="16">
        <f>'B一般'!G28+'B原料'!G28</f>
        <v>1782</v>
      </c>
      <c r="H28" s="16">
        <f>'B一般'!H28+'B原料'!H28</f>
        <v>1567</v>
      </c>
      <c r="I28" s="16">
        <f>'B一般'!I28+'B原料'!I28</f>
        <v>1644</v>
      </c>
      <c r="J28" s="16">
        <f>'B一般'!J28+'B原料'!J28</f>
        <v>7721</v>
      </c>
      <c r="K28" s="16">
        <f>'B一般'!K28+'B原料'!K28</f>
        <v>3413</v>
      </c>
      <c r="L28" s="16">
        <f>'B一般'!L28+'B原料'!L28</f>
        <v>3050</v>
      </c>
      <c r="M28" s="16">
        <f>'B一般'!M28+'B原料'!M28</f>
        <v>1794</v>
      </c>
      <c r="N28" s="16">
        <f>'B一般'!N28+'B原料'!N28</f>
        <v>865</v>
      </c>
      <c r="O28" s="16">
        <f>'B一般'!O28+'B原料'!O28</f>
        <v>777</v>
      </c>
      <c r="P28" s="16">
        <f>'B一般'!P28+'B原料'!P28</f>
        <v>2006</v>
      </c>
      <c r="Q28" s="16">
        <f>'B一般'!Q28+'B原料'!Q28</f>
        <v>11905</v>
      </c>
      <c r="R28" s="16">
        <f>'B一般'!R28+'B原料'!R28</f>
        <v>19626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16">
        <f>'B一般'!D29+'B原料'!D29</f>
        <v>68423</v>
      </c>
      <c r="E29" s="16">
        <f>'B一般'!E29+'B原料'!E29</f>
        <v>60166</v>
      </c>
      <c r="F29" s="16">
        <f>'B一般'!F29+'B原料'!F29</f>
        <v>78624</v>
      </c>
      <c r="G29" s="16">
        <f>'B一般'!G29+'B原料'!G29</f>
        <v>112365</v>
      </c>
      <c r="H29" s="16">
        <f>'B一般'!H29+'B原料'!H29</f>
        <v>136506</v>
      </c>
      <c r="I29" s="16">
        <f>'B一般'!I29+'B原料'!I29</f>
        <v>183473</v>
      </c>
      <c r="J29" s="16">
        <f>'B一般'!J29+'B原料'!J29</f>
        <v>639557</v>
      </c>
      <c r="K29" s="16">
        <f>'B一般'!K29+'B原料'!K29</f>
        <v>407515</v>
      </c>
      <c r="L29" s="16">
        <f>'B一般'!L29+'B原料'!L29</f>
        <v>468766</v>
      </c>
      <c r="M29" s="16">
        <f>'B一般'!M29+'B原料'!M29</f>
        <v>345302</v>
      </c>
      <c r="N29" s="16">
        <f>'B一般'!N29+'B原料'!N29</f>
        <v>92927</v>
      </c>
      <c r="O29" s="16">
        <f>'B一般'!O29+'B原料'!O29</f>
        <v>78528</v>
      </c>
      <c r="P29" s="16">
        <f>'B一般'!P29+'B原料'!P29</f>
        <v>178475</v>
      </c>
      <c r="Q29" s="16">
        <f>'B一般'!Q29+'B原料'!Q29</f>
        <v>1571513</v>
      </c>
      <c r="R29" s="16">
        <f>'B一般'!R29+'B原料'!R29</f>
        <v>2211070</v>
      </c>
      <c r="S29" s="8"/>
    </row>
    <row r="30" spans="1:19" ht="13.5" thickBot="1">
      <c r="A30" s="39">
        <f>IF(A28=0,"",(A29/A28)*1000)</f>
      </c>
      <c r="B30" s="40" t="s">
        <v>11</v>
      </c>
      <c r="C30" s="41" t="s">
        <v>12</v>
      </c>
      <c r="D30" s="17">
        <f aca="true" t="shared" si="8" ref="D30:R30">(D29/D28)*1000</f>
        <v>71797.481636936</v>
      </c>
      <c r="E30" s="17">
        <f t="shared" si="8"/>
        <v>80328.43791722297</v>
      </c>
      <c r="F30" s="17">
        <f t="shared" si="8"/>
        <v>76631.57894736843</v>
      </c>
      <c r="G30" s="17">
        <f t="shared" si="8"/>
        <v>63055.555555555555</v>
      </c>
      <c r="H30" s="17">
        <f t="shared" si="8"/>
        <v>87112.95469049137</v>
      </c>
      <c r="I30" s="17">
        <f t="shared" si="8"/>
        <v>111601.58150851582</v>
      </c>
      <c r="J30" s="17">
        <f t="shared" si="8"/>
        <v>82833.44126408496</v>
      </c>
      <c r="K30" s="17">
        <f t="shared" si="8"/>
        <v>119400.82039261647</v>
      </c>
      <c r="L30" s="17">
        <f t="shared" si="8"/>
        <v>153693.7704918033</v>
      </c>
      <c r="M30" s="17">
        <f t="shared" si="8"/>
        <v>192476.03121516164</v>
      </c>
      <c r="N30" s="17">
        <f t="shared" si="8"/>
        <v>107430.0578034682</v>
      </c>
      <c r="O30" s="17">
        <f t="shared" si="8"/>
        <v>101065.63706563706</v>
      </c>
      <c r="P30" s="17">
        <f t="shared" si="8"/>
        <v>88970.58823529411</v>
      </c>
      <c r="Q30" s="17">
        <f t="shared" si="8"/>
        <v>132004.4519109618</v>
      </c>
      <c r="R30" s="17">
        <f t="shared" si="8"/>
        <v>112660.24661163762</v>
      </c>
      <c r="S30" s="10"/>
    </row>
    <row r="31" spans="1:19" ht="12.75">
      <c r="A31" s="35"/>
      <c r="B31" s="36" t="s">
        <v>6</v>
      </c>
      <c r="C31" s="37" t="s">
        <v>7</v>
      </c>
      <c r="D31" s="16">
        <f>'B一般'!D31+'B原料'!D31</f>
        <v>0</v>
      </c>
      <c r="E31" s="16">
        <f>'B一般'!E31+'B原料'!E31</f>
        <v>0</v>
      </c>
      <c r="F31" s="16">
        <f>'B一般'!F31+'B原料'!F31</f>
        <v>0</v>
      </c>
      <c r="G31" s="16">
        <f>'B一般'!G31+'B原料'!G31</f>
        <v>0</v>
      </c>
      <c r="H31" s="16">
        <f>'B一般'!H31+'B原料'!H31</f>
        <v>0</v>
      </c>
      <c r="I31" s="16">
        <f>'B一般'!I31+'B原料'!I31</f>
        <v>0</v>
      </c>
      <c r="J31" s="16">
        <f>'B一般'!J31+'B原料'!J31</f>
        <v>0</v>
      </c>
      <c r="K31" s="16">
        <f>'B一般'!K31+'B原料'!K31</f>
        <v>0</v>
      </c>
      <c r="L31" s="16">
        <f>'B一般'!L31+'B原料'!L31</f>
        <v>0</v>
      </c>
      <c r="M31" s="16">
        <f>'B一般'!M31+'B原料'!M31</f>
        <v>0</v>
      </c>
      <c r="N31" s="16">
        <f>'B一般'!N31+'B原料'!N31</f>
        <v>0</v>
      </c>
      <c r="O31" s="16">
        <f>'B一般'!O31+'B原料'!O31</f>
        <v>0</v>
      </c>
      <c r="P31" s="16">
        <f>'B一般'!P31+'B原料'!P31</f>
        <v>0</v>
      </c>
      <c r="Q31" s="16">
        <f>'B一般'!Q31+'B原料'!Q31</f>
        <v>0</v>
      </c>
      <c r="R31" s="16">
        <f>'B一般'!R31+'B原料'!R31</f>
        <v>0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16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16">
        <f>'B一般'!I32+'B原料'!I32</f>
        <v>0</v>
      </c>
      <c r="J32" s="16">
        <f>'B一般'!J32+'B原料'!J32</f>
        <v>0</v>
      </c>
      <c r="K32" s="16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16">
        <f>'B一般'!P32+'B原料'!P32</f>
        <v>0</v>
      </c>
      <c r="Q32" s="16">
        <f>'B一般'!Q32+'B原料'!Q32</f>
        <v>0</v>
      </c>
      <c r="R32" s="16">
        <f>'B一般'!R32+'B原料'!R32</f>
        <v>0</v>
      </c>
      <c r="S32" s="8"/>
    </row>
    <row r="33" spans="1:19" ht="13.5" thickBot="1">
      <c r="A33" s="39"/>
      <c r="B33" s="40" t="s">
        <v>11</v>
      </c>
      <c r="C33" s="41" t="s">
        <v>12</v>
      </c>
      <c r="D33" s="17" t="e">
        <f aca="true" t="shared" si="9" ref="D33:R33">(D32/D31)*1000</f>
        <v>#DIV/0!</v>
      </c>
      <c r="E33" s="17" t="e">
        <f t="shared" si="9"/>
        <v>#DIV/0!</v>
      </c>
      <c r="F33" s="17" t="e">
        <f t="shared" si="9"/>
        <v>#DIV/0!</v>
      </c>
      <c r="G33" s="17" t="e">
        <f t="shared" si="9"/>
        <v>#DIV/0!</v>
      </c>
      <c r="H33" s="17" t="e">
        <f t="shared" si="9"/>
        <v>#DIV/0!</v>
      </c>
      <c r="I33" s="17" t="e">
        <f t="shared" si="9"/>
        <v>#DIV/0!</v>
      </c>
      <c r="J33" s="17" t="e">
        <f t="shared" si="9"/>
        <v>#DIV/0!</v>
      </c>
      <c r="K33" s="17" t="e">
        <f t="shared" si="9"/>
        <v>#DIV/0!</v>
      </c>
      <c r="L33" s="17" t="e">
        <f t="shared" si="9"/>
        <v>#DIV/0!</v>
      </c>
      <c r="M33" s="17" t="e">
        <f t="shared" si="9"/>
        <v>#DIV/0!</v>
      </c>
      <c r="N33" s="17" t="e">
        <f t="shared" si="9"/>
        <v>#DIV/0!</v>
      </c>
      <c r="O33" s="17" t="e">
        <f t="shared" si="9"/>
        <v>#DIV/0!</v>
      </c>
      <c r="P33" s="17" t="e">
        <f t="shared" si="9"/>
        <v>#DIV/0!</v>
      </c>
      <c r="Q33" s="17" t="e">
        <f t="shared" si="9"/>
        <v>#DIV/0!</v>
      </c>
      <c r="R33" s="17" t="e">
        <f t="shared" si="9"/>
        <v>#DIV/0!</v>
      </c>
      <c r="S33" s="10"/>
    </row>
    <row r="34" spans="1:19" ht="12.75">
      <c r="A34" s="35"/>
      <c r="B34" s="36" t="s">
        <v>6</v>
      </c>
      <c r="C34" s="37" t="s">
        <v>7</v>
      </c>
      <c r="D34" s="16">
        <f>'B一般'!D34+'B原料'!D34</f>
        <v>5620</v>
      </c>
      <c r="E34" s="16">
        <f>'B一般'!E34+'B原料'!E34</f>
        <v>6014</v>
      </c>
      <c r="F34" s="16">
        <f>'B一般'!F34+'B原料'!F34</f>
        <v>6597</v>
      </c>
      <c r="G34" s="16">
        <f>'B一般'!G34+'B原料'!G34</f>
        <v>16438</v>
      </c>
      <c r="H34" s="16">
        <f>'B一般'!H34+'B原料'!H34</f>
        <v>6547</v>
      </c>
      <c r="I34" s="16">
        <f>'B一般'!I34+'B原料'!I34</f>
        <v>6527</v>
      </c>
      <c r="J34" s="16">
        <f>'B一般'!J34+'B原料'!J34</f>
        <v>47743</v>
      </c>
      <c r="K34" s="16">
        <f>'B一般'!K34+'B原料'!K34</f>
        <v>5474</v>
      </c>
      <c r="L34" s="16">
        <f>'B一般'!L34+'B原料'!L34</f>
        <v>6493</v>
      </c>
      <c r="M34" s="16">
        <f>'B一般'!M34+'B原料'!M34</f>
        <v>6502</v>
      </c>
      <c r="N34" s="16">
        <f>'B一般'!N34+'B原料'!N34</f>
        <v>5585</v>
      </c>
      <c r="O34" s="16">
        <f>'B一般'!O34+'B原料'!O34</f>
        <v>0</v>
      </c>
      <c r="P34" s="16">
        <f>'B一般'!P34+'B原料'!P34</f>
        <v>0</v>
      </c>
      <c r="Q34" s="16">
        <f>'B一般'!Q34+'B原料'!Q34</f>
        <v>24054</v>
      </c>
      <c r="R34" s="16">
        <f>'B一般'!R34+'B原料'!R34</f>
        <v>71797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16">
        <f>'B一般'!D35+'B原料'!D35</f>
        <v>198532</v>
      </c>
      <c r="E35" s="16">
        <f>'B一般'!E35+'B原料'!E35</f>
        <v>185616</v>
      </c>
      <c r="F35" s="16">
        <f>'B一般'!F35+'B原料'!F35</f>
        <v>211211</v>
      </c>
      <c r="G35" s="16">
        <f>'B一般'!G35+'B原料'!G35</f>
        <v>557015</v>
      </c>
      <c r="H35" s="16">
        <f>'B一般'!H35+'B原料'!H35</f>
        <v>238299</v>
      </c>
      <c r="I35" s="16">
        <f>'B一般'!I35+'B原料'!I35</f>
        <v>228032</v>
      </c>
      <c r="J35" s="16">
        <f>'B一般'!J35+'B原料'!J35</f>
        <v>1618705</v>
      </c>
      <c r="K35" s="16">
        <f>'B一般'!K35+'B原料'!K35</f>
        <v>212978</v>
      </c>
      <c r="L35" s="16">
        <f>'B一般'!L35+'B原料'!L35</f>
        <v>263568</v>
      </c>
      <c r="M35" s="16">
        <f>'B一般'!M35+'B原料'!M35</f>
        <v>268559</v>
      </c>
      <c r="N35" s="16">
        <f>'B一般'!N35+'B原料'!N35</f>
        <v>221726</v>
      </c>
      <c r="O35" s="16">
        <f>'B一般'!O35+'B原料'!O35</f>
        <v>0</v>
      </c>
      <c r="P35" s="16">
        <f>'B一般'!P35+'B原料'!P35</f>
        <v>0</v>
      </c>
      <c r="Q35" s="16">
        <f>'B一般'!Q35+'B原料'!Q35</f>
        <v>966831</v>
      </c>
      <c r="R35" s="16">
        <f>'B一般'!R35+'B原料'!R35</f>
        <v>2585536</v>
      </c>
      <c r="S35" s="8"/>
    </row>
    <row r="36" spans="1:19" ht="13.5" thickBot="1">
      <c r="A36" s="39"/>
      <c r="B36" s="40" t="s">
        <v>11</v>
      </c>
      <c r="C36" s="41" t="s">
        <v>12</v>
      </c>
      <c r="D36" s="17">
        <f aca="true" t="shared" si="10" ref="D36:R36">(D35/D34)*1000</f>
        <v>35325.97864768683</v>
      </c>
      <c r="E36" s="17">
        <f t="shared" si="10"/>
        <v>30863.984037246424</v>
      </c>
      <c r="F36" s="17">
        <f t="shared" si="10"/>
        <v>32016.219493709264</v>
      </c>
      <c r="G36" s="17">
        <f t="shared" si="10"/>
        <v>33885.81335928945</v>
      </c>
      <c r="H36" s="17">
        <f t="shared" si="10"/>
        <v>36398.197647777604</v>
      </c>
      <c r="I36" s="17">
        <f t="shared" si="10"/>
        <v>34936.724375670296</v>
      </c>
      <c r="J36" s="17">
        <f t="shared" si="10"/>
        <v>33904.55145256896</v>
      </c>
      <c r="K36" s="17">
        <f t="shared" si="10"/>
        <v>38907.19766167337</v>
      </c>
      <c r="L36" s="17">
        <f t="shared" si="10"/>
        <v>40592.638225781615</v>
      </c>
      <c r="M36" s="17">
        <f t="shared" si="10"/>
        <v>41304.0602891418</v>
      </c>
      <c r="N36" s="17">
        <f t="shared" si="10"/>
        <v>39700.26857654432</v>
      </c>
      <c r="O36" s="17" t="e">
        <f t="shared" si="10"/>
        <v>#DIV/0!</v>
      </c>
      <c r="P36" s="17" t="e">
        <f t="shared" si="10"/>
        <v>#DIV/0!</v>
      </c>
      <c r="Q36" s="17">
        <f t="shared" si="10"/>
        <v>40194.18807682714</v>
      </c>
      <c r="R36" s="17">
        <f t="shared" si="10"/>
        <v>36011.75536582308</v>
      </c>
      <c r="S36" s="10"/>
    </row>
    <row r="37" spans="1:19" ht="12.75">
      <c r="A37" s="35"/>
      <c r="B37" s="36" t="s">
        <v>6</v>
      </c>
      <c r="C37" s="37" t="s">
        <v>7</v>
      </c>
      <c r="D37" s="16">
        <f>'B一般'!D37+'B原料'!D37</f>
        <v>7517</v>
      </c>
      <c r="E37" s="16">
        <f>'B一般'!E37+'B原料'!E37</f>
        <v>4042</v>
      </c>
      <c r="F37" s="16">
        <f>'B一般'!F37+'B原料'!F37</f>
        <v>11</v>
      </c>
      <c r="G37" s="16">
        <f>'B一般'!G37+'B原料'!G37</f>
        <v>49</v>
      </c>
      <c r="H37" s="16">
        <f>'B一般'!H37+'B原料'!H37</f>
        <v>6213</v>
      </c>
      <c r="I37" s="16">
        <f>'B一般'!I37+'B原料'!I37</f>
        <v>336</v>
      </c>
      <c r="J37" s="16">
        <f>'B一般'!J37+'B原料'!J37</f>
        <v>18168</v>
      </c>
      <c r="K37" s="16">
        <f>'B一般'!K37+'B原料'!K37</f>
        <v>165</v>
      </c>
      <c r="L37" s="16">
        <f>'B一般'!L37+'B原料'!L37</f>
        <v>147</v>
      </c>
      <c r="M37" s="16">
        <f>'B一般'!M37+'B原料'!M37</f>
        <v>22430</v>
      </c>
      <c r="N37" s="16">
        <f>'B一般'!N37+'B原料'!N37</f>
        <v>10807</v>
      </c>
      <c r="O37" s="16">
        <f>'B一般'!O37+'B原料'!O37</f>
        <v>10012</v>
      </c>
      <c r="P37" s="16">
        <f>'B一般'!P37+'B原料'!P37</f>
        <v>7065</v>
      </c>
      <c r="Q37" s="16">
        <f>'B一般'!Q37+'B原料'!Q37</f>
        <v>50626</v>
      </c>
      <c r="R37" s="16">
        <f>'B一般'!R37+'B原料'!R37</f>
        <v>68794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16">
        <f>'B一般'!D38+'B原料'!D38</f>
        <v>289717</v>
      </c>
      <c r="E38" s="16">
        <f>'B一般'!E38+'B原料'!E38</f>
        <v>168261</v>
      </c>
      <c r="F38" s="16">
        <f>'B一般'!F38+'B原料'!F38</f>
        <v>16855</v>
      </c>
      <c r="G38" s="16">
        <f>'B一般'!G38+'B原料'!G38</f>
        <v>28776</v>
      </c>
      <c r="H38" s="16">
        <f>'B一般'!H38+'B原料'!H38</f>
        <v>296957</v>
      </c>
      <c r="I38" s="16">
        <f>'B一般'!I38+'B原料'!I38</f>
        <v>129583</v>
      </c>
      <c r="J38" s="16">
        <f>'B一般'!J38+'B原料'!J38</f>
        <v>930149</v>
      </c>
      <c r="K38" s="16">
        <f>'B一般'!K38+'B原料'!K38</f>
        <v>75440</v>
      </c>
      <c r="L38" s="16">
        <f>'B一般'!L38+'B原料'!L38</f>
        <v>67817</v>
      </c>
      <c r="M38" s="16">
        <f>'B一般'!M38+'B原料'!M38</f>
        <v>986054</v>
      </c>
      <c r="N38" s="16">
        <f>'B一般'!N38+'B原料'!N38</f>
        <v>496585</v>
      </c>
      <c r="O38" s="16">
        <f>'B一般'!O38+'B原料'!O38</f>
        <v>461956</v>
      </c>
      <c r="P38" s="16">
        <f>'B一般'!P38+'B原料'!P38</f>
        <v>275254</v>
      </c>
      <c r="Q38" s="16">
        <f>'B一般'!Q38+'B原料'!Q38</f>
        <v>2363106</v>
      </c>
      <c r="R38" s="16">
        <f>'B一般'!R38+'B原料'!R38</f>
        <v>3293255</v>
      </c>
      <c r="S38" s="8"/>
    </row>
    <row r="39" spans="1:19" ht="13.5" thickBot="1">
      <c r="A39" s="39">
        <f>IF(A37=0,"",(A38/A37)*1000)</f>
      </c>
      <c r="B39" s="40" t="s">
        <v>11</v>
      </c>
      <c r="C39" s="41" t="s">
        <v>12</v>
      </c>
      <c r="D39" s="17">
        <f aca="true" t="shared" si="11" ref="D39:R39">(D38/D37)*1000</f>
        <v>38541.57243581216</v>
      </c>
      <c r="E39" s="17">
        <f t="shared" si="11"/>
        <v>41628.154379020285</v>
      </c>
      <c r="F39" s="17">
        <f t="shared" si="11"/>
        <v>1532272.7272727273</v>
      </c>
      <c r="G39" s="17">
        <f t="shared" si="11"/>
        <v>587265.306122449</v>
      </c>
      <c r="H39" s="17">
        <f t="shared" si="11"/>
        <v>47796.07275068405</v>
      </c>
      <c r="I39" s="17">
        <f t="shared" si="11"/>
        <v>385663.6904761905</v>
      </c>
      <c r="J39" s="17">
        <f t="shared" si="11"/>
        <v>51197.104799647735</v>
      </c>
      <c r="K39" s="17">
        <f t="shared" si="11"/>
        <v>457212.1212121212</v>
      </c>
      <c r="L39" s="17">
        <f t="shared" si="11"/>
        <v>461340.1360544218</v>
      </c>
      <c r="M39" s="17">
        <f t="shared" si="11"/>
        <v>43961.390994204194</v>
      </c>
      <c r="N39" s="17">
        <f t="shared" si="11"/>
        <v>45950.30998426945</v>
      </c>
      <c r="O39" s="17">
        <f t="shared" si="11"/>
        <v>46140.231721933684</v>
      </c>
      <c r="P39" s="17">
        <f t="shared" si="11"/>
        <v>38960.22646850673</v>
      </c>
      <c r="Q39" s="17">
        <f t="shared" si="11"/>
        <v>46677.71500809861</v>
      </c>
      <c r="R39" s="17">
        <f t="shared" si="11"/>
        <v>47871.253306974446</v>
      </c>
      <c r="S39" s="10"/>
    </row>
    <row r="40" spans="1:19" ht="12.75">
      <c r="A40" s="35"/>
      <c r="B40" s="36" t="s">
        <v>6</v>
      </c>
      <c r="C40" s="37" t="s">
        <v>7</v>
      </c>
      <c r="D40" s="16">
        <f>'B一般'!D40+'B原料'!D40</f>
        <v>357211</v>
      </c>
      <c r="E40" s="16">
        <f>'B一般'!E40+'B原料'!E40</f>
        <v>337839</v>
      </c>
      <c r="F40" s="16">
        <f>'B一般'!F40+'B原料'!F40</f>
        <v>310514</v>
      </c>
      <c r="G40" s="16">
        <f>'B一般'!G40+'B原料'!G40</f>
        <v>414579</v>
      </c>
      <c r="H40" s="16">
        <f>'B一般'!H40+'B原料'!H40</f>
        <v>402210</v>
      </c>
      <c r="I40" s="16">
        <f>'B一般'!I40+'B原料'!I40</f>
        <v>342034</v>
      </c>
      <c r="J40" s="16">
        <f>'B一般'!J40+'B原料'!J40</f>
        <v>2164387</v>
      </c>
      <c r="K40" s="16">
        <f>'B一般'!K40+'B原料'!K40</f>
        <v>431098</v>
      </c>
      <c r="L40" s="16">
        <f>'B一般'!L40+'B原料'!L40</f>
        <v>399621</v>
      </c>
      <c r="M40" s="16">
        <f>'B一般'!M40+'B原料'!M40</f>
        <v>465776</v>
      </c>
      <c r="N40" s="16">
        <f>'B一般'!N40+'B原料'!N40</f>
        <v>359794</v>
      </c>
      <c r="O40" s="16">
        <f>'B一般'!O40+'B原料'!O40</f>
        <v>249022</v>
      </c>
      <c r="P40" s="16">
        <f>'B一般'!P40+'B原料'!P40</f>
        <v>403751</v>
      </c>
      <c r="Q40" s="16">
        <f>'B一般'!Q40+'B原料'!Q40</f>
        <v>2309062</v>
      </c>
      <c r="R40" s="16">
        <f>'B一般'!R40+'B原料'!R40</f>
        <v>4473449</v>
      </c>
      <c r="S40" s="8"/>
    </row>
    <row r="41" spans="1:19" ht="12.75">
      <c r="A41" s="38" t="s">
        <v>24</v>
      </c>
      <c r="B41" s="36" t="s">
        <v>9</v>
      </c>
      <c r="C41" s="37" t="s">
        <v>10</v>
      </c>
      <c r="D41" s="16">
        <f>'B一般'!D41+'B原料'!D41</f>
        <v>13308056</v>
      </c>
      <c r="E41" s="16">
        <f>'B一般'!E41+'B原料'!E41</f>
        <v>11956258</v>
      </c>
      <c r="F41" s="16">
        <f>'B一般'!F41+'B原料'!F41</f>
        <v>9780399</v>
      </c>
      <c r="G41" s="16">
        <f>'B一般'!G41+'B原料'!G41</f>
        <v>13962415</v>
      </c>
      <c r="H41" s="16">
        <f>'B一般'!H41+'B原料'!H41</f>
        <v>14809613</v>
      </c>
      <c r="I41" s="16">
        <f>'B一般'!I41+'B原料'!I41</f>
        <v>12017620</v>
      </c>
      <c r="J41" s="16">
        <f>'B一般'!J41+'B原料'!J41</f>
        <v>75834361</v>
      </c>
      <c r="K41" s="16">
        <f>'B一般'!K41+'B原料'!K41</f>
        <v>15999185</v>
      </c>
      <c r="L41" s="16">
        <f>'B一般'!L41+'B原料'!L41</f>
        <v>16000453</v>
      </c>
      <c r="M41" s="16">
        <f>'B一般'!M41+'B原料'!M41</f>
        <v>19325735</v>
      </c>
      <c r="N41" s="16">
        <f>'B一般'!N41+'B原料'!N41</f>
        <v>15373219</v>
      </c>
      <c r="O41" s="16">
        <f>'B一般'!O41+'B原料'!O41</f>
        <v>10534311</v>
      </c>
      <c r="P41" s="16">
        <f>'B一般'!P41+'B原料'!P41</f>
        <v>16309862</v>
      </c>
      <c r="Q41" s="16">
        <f>'B一般'!Q41+'B原料'!Q41</f>
        <v>93542765</v>
      </c>
      <c r="R41" s="16">
        <f>'B一般'!R41+'B原料'!R41</f>
        <v>169377126</v>
      </c>
      <c r="S41" s="8"/>
    </row>
    <row r="42" spans="1:19" ht="13.5" thickBot="1">
      <c r="A42" s="39">
        <f>IF(A40=0,"",(A41/A40)*1000)</f>
      </c>
      <c r="B42" s="40" t="s">
        <v>11</v>
      </c>
      <c r="C42" s="41" t="s">
        <v>12</v>
      </c>
      <c r="D42" s="17">
        <f aca="true" t="shared" si="12" ref="D42:R42">(D41/D40)*1000</f>
        <v>37255.44846043375</v>
      </c>
      <c r="E42" s="17">
        <f t="shared" si="12"/>
        <v>35390.401937017334</v>
      </c>
      <c r="F42" s="17">
        <f t="shared" si="12"/>
        <v>31497.44939036565</v>
      </c>
      <c r="G42" s="17">
        <f t="shared" si="12"/>
        <v>33678.538951562914</v>
      </c>
      <c r="H42" s="17">
        <f t="shared" si="12"/>
        <v>36820.59869222545</v>
      </c>
      <c r="I42" s="17">
        <f t="shared" si="12"/>
        <v>35135.74673862832</v>
      </c>
      <c r="J42" s="17">
        <f t="shared" si="12"/>
        <v>35037.3389786577</v>
      </c>
      <c r="K42" s="17">
        <f t="shared" si="12"/>
        <v>37112.64028132814</v>
      </c>
      <c r="L42" s="17">
        <f t="shared" si="12"/>
        <v>40039.069518368655</v>
      </c>
      <c r="M42" s="17">
        <f t="shared" si="12"/>
        <v>41491.478736560064</v>
      </c>
      <c r="N42" s="17">
        <f t="shared" si="12"/>
        <v>42727.835928336775</v>
      </c>
      <c r="O42" s="17">
        <f t="shared" si="12"/>
        <v>42302.73228871345</v>
      </c>
      <c r="P42" s="17">
        <f t="shared" si="12"/>
        <v>40395.842982432245</v>
      </c>
      <c r="Q42" s="17">
        <f t="shared" si="12"/>
        <v>40511.15344672426</v>
      </c>
      <c r="R42" s="17">
        <f t="shared" si="12"/>
        <v>37862.76003146565</v>
      </c>
      <c r="S42" s="10"/>
    </row>
    <row r="43" spans="1:19" ht="18" thickBot="1">
      <c r="A43" s="32" t="s">
        <v>30</v>
      </c>
      <c r="B43" s="33"/>
      <c r="C43" s="6"/>
      <c r="D43" s="15">
        <f>'B一般'!D43</f>
        <v>106.02</v>
      </c>
      <c r="E43" s="15">
        <f>'B一般'!E43</f>
        <v>107.38</v>
      </c>
      <c r="F43" s="15">
        <f>'B一般'!F43</f>
        <v>107.19</v>
      </c>
      <c r="G43" s="15">
        <f>'B一般'!G43</f>
        <v>106.34</v>
      </c>
      <c r="H43" s="15">
        <f>'B一般'!H43</f>
        <v>108.7</v>
      </c>
      <c r="I43" s="15">
        <f>'B一般'!I43</f>
        <v>106.71</v>
      </c>
      <c r="J43" s="15">
        <f>'総合計'!J43</f>
        <v>107.05737795391397</v>
      </c>
      <c r="K43" s="15">
        <f>'B一般'!K43</f>
        <v>107.88</v>
      </c>
      <c r="L43" s="15">
        <f>'B一般'!L43</f>
        <v>108.14</v>
      </c>
      <c r="M43" s="15">
        <f>'B一般'!M43</f>
        <v>110.67</v>
      </c>
      <c r="N43" s="15">
        <f>'B一般'!N43</f>
        <v>115.37</v>
      </c>
      <c r="O43" s="15">
        <f>'B一般'!O43</f>
        <v>116.56</v>
      </c>
      <c r="P43" s="15">
        <f>'B一般'!P43</f>
        <v>118.1</v>
      </c>
      <c r="Q43" s="15">
        <f>'総合計'!Q43</f>
        <v>112.74800993728414</v>
      </c>
      <c r="R43" s="15">
        <f>'総合計'!R43</f>
        <v>109.9268961294958</v>
      </c>
      <c r="S43" s="8"/>
    </row>
  </sheetData>
  <printOptions/>
  <pageMargins left="0.7086614173228347" right="0.2362204724409449" top="0.3937007874015748" bottom="0.3937007874015748" header="0.2755905511811024" footer="0.2362204724409449"/>
  <pageSetup horizontalDpi="300" verticalDpi="300" orientation="landscape" paperSize="12" scale="110" r:id="rId1"/>
  <headerFooter alignWithMargins="0">
    <oddFooter>&amp;C&amp;9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P40" sqref="P40"/>
    </sheetView>
  </sheetViews>
  <sheetFormatPr defaultColWidth="9.140625" defaultRowHeight="12.75"/>
  <cols>
    <col min="19" max="19" width="0.71875" style="0" customWidth="1"/>
  </cols>
  <sheetData>
    <row r="1" spans="1:10" ht="17.25">
      <c r="A1" s="2" t="s">
        <v>31</v>
      </c>
      <c r="B1" s="1" t="s">
        <v>47</v>
      </c>
      <c r="C1" s="1"/>
      <c r="D1" s="1"/>
      <c r="E1" s="1"/>
      <c r="H1" s="29" t="s">
        <v>42</v>
      </c>
      <c r="I1" s="1"/>
      <c r="J1" s="1"/>
    </row>
    <row r="2" spans="1:18" ht="18" thickBot="1">
      <c r="A2" s="3" t="s">
        <v>26</v>
      </c>
      <c r="B2" s="4" t="s">
        <v>35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7" t="s">
        <v>36</v>
      </c>
      <c r="B3" s="6"/>
      <c r="C3" s="6"/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1" t="s">
        <v>3</v>
      </c>
      <c r="K3" s="30">
        <v>10</v>
      </c>
      <c r="L3" s="30">
        <v>11</v>
      </c>
      <c r="M3" s="30">
        <v>12</v>
      </c>
      <c r="N3" s="30">
        <v>1</v>
      </c>
      <c r="O3" s="30">
        <v>2</v>
      </c>
      <c r="P3" s="30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34">
        <v>3000</v>
      </c>
      <c r="E4" s="34">
        <v>22997</v>
      </c>
      <c r="F4" s="34"/>
      <c r="G4" s="34"/>
      <c r="H4" s="34">
        <v>5024</v>
      </c>
      <c r="I4" s="34">
        <v>9200</v>
      </c>
      <c r="J4" s="16">
        <f>SUM(D4:I4)</f>
        <v>40221</v>
      </c>
      <c r="K4" s="34">
        <v>5000</v>
      </c>
      <c r="L4" s="34"/>
      <c r="M4" s="34">
        <v>3000</v>
      </c>
      <c r="N4" s="34"/>
      <c r="O4" s="34"/>
      <c r="P4" s="34"/>
      <c r="Q4" s="16">
        <f>SUM(K4:P4)</f>
        <v>8000</v>
      </c>
      <c r="R4" s="16">
        <f>Q4+J4</f>
        <v>48221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34">
        <v>113662</v>
      </c>
      <c r="E5" s="34">
        <v>839799</v>
      </c>
      <c r="F5" s="34"/>
      <c r="G5" s="34"/>
      <c r="H5" s="34">
        <v>184807</v>
      </c>
      <c r="I5" s="34">
        <v>317042</v>
      </c>
      <c r="J5" s="16">
        <f>SUM(D5:I5)</f>
        <v>1455310</v>
      </c>
      <c r="K5" s="34">
        <v>182640</v>
      </c>
      <c r="L5" s="34"/>
      <c r="M5" s="34">
        <v>115950</v>
      </c>
      <c r="N5" s="34"/>
      <c r="O5" s="34"/>
      <c r="P5" s="34"/>
      <c r="Q5" s="16">
        <f>SUM(K5:P5)</f>
        <v>298590</v>
      </c>
      <c r="R5" s="16">
        <f>Q5+J5</f>
        <v>1753900</v>
      </c>
      <c r="S5" s="8"/>
    </row>
    <row r="6" spans="1:19" ht="13.5" thickBot="1">
      <c r="A6" s="39">
        <f>IF(A4=0,"",(A5/A4)*1000)</f>
      </c>
      <c r="B6" s="40" t="s">
        <v>11</v>
      </c>
      <c r="C6" s="41" t="s">
        <v>12</v>
      </c>
      <c r="D6" s="17">
        <f aca="true" t="shared" si="0" ref="D6:I6">(D5/D4)*1000</f>
        <v>37887.33333333333</v>
      </c>
      <c r="E6" s="17">
        <f t="shared" si="0"/>
        <v>36517.76318650258</v>
      </c>
      <c r="F6" s="17" t="e">
        <f t="shared" si="0"/>
        <v>#DIV/0!</v>
      </c>
      <c r="G6" s="17" t="e">
        <f t="shared" si="0"/>
        <v>#DIV/0!</v>
      </c>
      <c r="H6" s="17">
        <f t="shared" si="0"/>
        <v>36784.83280254777</v>
      </c>
      <c r="I6" s="17">
        <f t="shared" si="0"/>
        <v>34461.08695652174</v>
      </c>
      <c r="J6" s="17">
        <f aca="true" t="shared" si="1" ref="J6:R6">(J5/J4)*1000</f>
        <v>36182.83981004948</v>
      </c>
      <c r="K6" s="17">
        <f t="shared" si="1"/>
        <v>36528</v>
      </c>
      <c r="L6" s="17" t="e">
        <f t="shared" si="1"/>
        <v>#DIV/0!</v>
      </c>
      <c r="M6" s="17">
        <f t="shared" si="1"/>
        <v>38650</v>
      </c>
      <c r="N6" s="17" t="e">
        <f t="shared" si="1"/>
        <v>#DIV/0!</v>
      </c>
      <c r="O6" s="17" t="e">
        <f t="shared" si="1"/>
        <v>#DIV/0!</v>
      </c>
      <c r="P6" s="17" t="e">
        <f t="shared" si="1"/>
        <v>#DIV/0!</v>
      </c>
      <c r="Q6" s="17">
        <f t="shared" si="1"/>
        <v>37323.75</v>
      </c>
      <c r="R6" s="17">
        <f t="shared" si="1"/>
        <v>36372.12003069202</v>
      </c>
      <c r="S6" s="10"/>
    </row>
    <row r="7" spans="1:19" ht="12.75">
      <c r="A7" s="35"/>
      <c r="B7" s="36" t="s">
        <v>6</v>
      </c>
      <c r="C7" s="37" t="s">
        <v>7</v>
      </c>
      <c r="D7" s="16"/>
      <c r="E7" s="34">
        <v>1575</v>
      </c>
      <c r="F7" s="16"/>
      <c r="G7" s="16"/>
      <c r="H7" s="16"/>
      <c r="I7" s="16"/>
      <c r="J7" s="16">
        <f>SUM(D7:I7)</f>
        <v>1575</v>
      </c>
      <c r="K7" s="16"/>
      <c r="L7" s="16"/>
      <c r="M7" s="16"/>
      <c r="N7" s="16"/>
      <c r="O7" s="16"/>
      <c r="P7" s="16"/>
      <c r="Q7" s="16">
        <f>SUM(K7:P7)</f>
        <v>0</v>
      </c>
      <c r="R7" s="16">
        <f>Q7+J7</f>
        <v>1575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16"/>
      <c r="E8" s="34">
        <v>58700</v>
      </c>
      <c r="F8" s="16"/>
      <c r="G8" s="16"/>
      <c r="H8" s="16"/>
      <c r="I8" s="16"/>
      <c r="J8" s="16">
        <f>SUM(D8:I8)</f>
        <v>58700</v>
      </c>
      <c r="K8" s="16"/>
      <c r="L8" s="16"/>
      <c r="M8" s="16"/>
      <c r="N8" s="16"/>
      <c r="O8" s="16"/>
      <c r="P8" s="16"/>
      <c r="Q8" s="16">
        <f>SUM(K8:P8)</f>
        <v>0</v>
      </c>
      <c r="R8" s="16">
        <f>Q8+J8</f>
        <v>58700</v>
      </c>
      <c r="S8" s="8"/>
    </row>
    <row r="9" spans="1:19" ht="13.5" thickBot="1">
      <c r="A9" s="39"/>
      <c r="B9" s="40" t="s">
        <v>11</v>
      </c>
      <c r="C9" s="41" t="s">
        <v>12</v>
      </c>
      <c r="D9" s="17" t="e">
        <f aca="true" t="shared" si="2" ref="D9:I9">(D8/D7)*1000</f>
        <v>#DIV/0!</v>
      </c>
      <c r="E9" s="17">
        <f t="shared" si="2"/>
        <v>37269.84126984127</v>
      </c>
      <c r="F9" s="17" t="e">
        <f t="shared" si="2"/>
        <v>#DIV/0!</v>
      </c>
      <c r="G9" s="17" t="e">
        <f t="shared" si="2"/>
        <v>#DIV/0!</v>
      </c>
      <c r="H9" s="17" t="e">
        <f t="shared" si="2"/>
        <v>#DIV/0!</v>
      </c>
      <c r="I9" s="17" t="e">
        <f t="shared" si="2"/>
        <v>#DIV/0!</v>
      </c>
      <c r="J9" s="17">
        <f aca="true" t="shared" si="3" ref="J9:R9">(J8/J7)*1000</f>
        <v>37269.84126984127</v>
      </c>
      <c r="K9" s="17" t="e">
        <f t="shared" si="3"/>
        <v>#DIV/0!</v>
      </c>
      <c r="L9" s="17" t="e">
        <f t="shared" si="3"/>
        <v>#DIV/0!</v>
      </c>
      <c r="M9" s="17" t="e">
        <f t="shared" si="3"/>
        <v>#DIV/0!</v>
      </c>
      <c r="N9" s="17" t="e">
        <f t="shared" si="3"/>
        <v>#DIV/0!</v>
      </c>
      <c r="O9" s="17" t="e">
        <f t="shared" si="3"/>
        <v>#DIV/0!</v>
      </c>
      <c r="P9" s="17" t="e">
        <f t="shared" si="3"/>
        <v>#DIV/0!</v>
      </c>
      <c r="Q9" s="17" t="e">
        <f t="shared" si="3"/>
        <v>#DIV/0!</v>
      </c>
      <c r="R9" s="17">
        <f t="shared" si="3"/>
        <v>37269.84126984127</v>
      </c>
      <c r="S9" s="8"/>
    </row>
    <row r="10" spans="1:19" ht="12.75">
      <c r="A10" s="35"/>
      <c r="B10" s="36" t="s">
        <v>6</v>
      </c>
      <c r="C10" s="37" t="s">
        <v>7</v>
      </c>
      <c r="D10" s="34"/>
      <c r="E10" s="34"/>
      <c r="F10" s="34"/>
      <c r="G10" s="34"/>
      <c r="H10" s="34"/>
      <c r="I10" s="34"/>
      <c r="J10" s="16">
        <f>SUM(D10:I10)</f>
        <v>0</v>
      </c>
      <c r="K10" s="34"/>
      <c r="L10" s="34"/>
      <c r="M10" s="34"/>
      <c r="N10" s="34"/>
      <c r="O10" s="34"/>
      <c r="P10" s="34"/>
      <c r="Q10" s="16">
        <f>SUM(K10:P10)</f>
        <v>0</v>
      </c>
      <c r="R10" s="16">
        <f>Q10+J10</f>
        <v>0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34"/>
      <c r="E11" s="34"/>
      <c r="F11" s="34"/>
      <c r="G11" s="34"/>
      <c r="H11" s="34"/>
      <c r="I11" s="34"/>
      <c r="J11" s="16">
        <f>SUM(D11:I11)</f>
        <v>0</v>
      </c>
      <c r="K11" s="34"/>
      <c r="L11" s="34"/>
      <c r="M11" s="34"/>
      <c r="N11" s="34"/>
      <c r="O11" s="34"/>
      <c r="P11" s="34"/>
      <c r="Q11" s="16">
        <f>SUM(K11:P11)</f>
        <v>0</v>
      </c>
      <c r="R11" s="16">
        <f>Q11+J11</f>
        <v>0</v>
      </c>
      <c r="S11" s="8"/>
    </row>
    <row r="12" spans="1:19" ht="13.5" thickBot="1">
      <c r="A12" s="39">
        <f>IF(A10=0,"",(A11/A10)*1000)</f>
      </c>
      <c r="B12" s="40" t="s">
        <v>11</v>
      </c>
      <c r="C12" s="41" t="s">
        <v>12</v>
      </c>
      <c r="D12" s="17" t="e">
        <f aca="true" t="shared" si="4" ref="D12:I12">(D11/D10)*1000</f>
        <v>#DIV/0!</v>
      </c>
      <c r="E12" s="17" t="e">
        <f t="shared" si="4"/>
        <v>#DIV/0!</v>
      </c>
      <c r="F12" s="17" t="e">
        <f t="shared" si="4"/>
        <v>#DIV/0!</v>
      </c>
      <c r="G12" s="17" t="e">
        <f t="shared" si="4"/>
        <v>#DIV/0!</v>
      </c>
      <c r="H12" s="17" t="e">
        <f t="shared" si="4"/>
        <v>#DIV/0!</v>
      </c>
      <c r="I12" s="17" t="e">
        <f t="shared" si="4"/>
        <v>#DIV/0!</v>
      </c>
      <c r="J12" s="17" t="e">
        <f aca="true" t="shared" si="5" ref="J12:R12">(J11/J10)*1000</f>
        <v>#DIV/0!</v>
      </c>
      <c r="K12" s="17" t="e">
        <f t="shared" si="5"/>
        <v>#DIV/0!</v>
      </c>
      <c r="L12" s="17" t="e">
        <f t="shared" si="5"/>
        <v>#DIV/0!</v>
      </c>
      <c r="M12" s="17" t="e">
        <f t="shared" si="5"/>
        <v>#DIV/0!</v>
      </c>
      <c r="N12" s="17" t="e">
        <f t="shared" si="5"/>
        <v>#DIV/0!</v>
      </c>
      <c r="O12" s="17" t="e">
        <f t="shared" si="5"/>
        <v>#DIV/0!</v>
      </c>
      <c r="P12" s="17" t="e">
        <f t="shared" si="5"/>
        <v>#DIV/0!</v>
      </c>
      <c r="Q12" s="17" t="e">
        <f t="shared" si="5"/>
        <v>#DIV/0!</v>
      </c>
      <c r="R12" s="17" t="e">
        <f t="shared" si="5"/>
        <v>#DIV/0!</v>
      </c>
      <c r="S12" s="10"/>
    </row>
    <row r="13" spans="1:19" ht="12.75">
      <c r="A13" s="35"/>
      <c r="B13" s="36" t="s">
        <v>6</v>
      </c>
      <c r="C13" s="37" t="s">
        <v>7</v>
      </c>
      <c r="D13" s="34"/>
      <c r="E13" s="34"/>
      <c r="F13" s="34"/>
      <c r="G13" s="34"/>
      <c r="H13" s="34"/>
      <c r="I13" s="34"/>
      <c r="J13" s="16">
        <f>SUM(D13:I13)</f>
        <v>0</v>
      </c>
      <c r="K13" s="34"/>
      <c r="L13" s="34"/>
      <c r="M13" s="34"/>
      <c r="N13" s="34"/>
      <c r="O13" s="34"/>
      <c r="P13" s="34"/>
      <c r="Q13" s="16">
        <f>SUM(K13:P13)</f>
        <v>0</v>
      </c>
      <c r="R13" s="16">
        <f>Q13+J13</f>
        <v>0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34"/>
      <c r="E14" s="34"/>
      <c r="F14" s="34"/>
      <c r="G14" s="34"/>
      <c r="H14" s="34"/>
      <c r="I14" s="34"/>
      <c r="J14" s="16">
        <f>SUM(D14:I14)</f>
        <v>0</v>
      </c>
      <c r="K14" s="34"/>
      <c r="L14" s="34"/>
      <c r="M14" s="34"/>
      <c r="N14" s="34"/>
      <c r="O14" s="34"/>
      <c r="P14" s="34"/>
      <c r="Q14" s="16">
        <f>SUM(K14:P14)</f>
        <v>0</v>
      </c>
      <c r="R14" s="16">
        <f>Q14+J14</f>
        <v>0</v>
      </c>
      <c r="S14" s="8"/>
    </row>
    <row r="15" spans="1:19" ht="18" thickBot="1">
      <c r="A15" s="39">
        <f>IF(A13=0,"",(A14/A13)*1000)</f>
      </c>
      <c r="B15" s="40" t="s">
        <v>11</v>
      </c>
      <c r="C15" s="41" t="s">
        <v>12</v>
      </c>
      <c r="D15" s="17" t="e">
        <f aca="true" t="shared" si="6" ref="D15:I15">(D14/D13)*1000</f>
        <v>#DIV/0!</v>
      </c>
      <c r="E15" s="17" t="e">
        <f t="shared" si="6"/>
        <v>#DIV/0!</v>
      </c>
      <c r="F15" s="17" t="e">
        <f t="shared" si="6"/>
        <v>#DIV/0!</v>
      </c>
      <c r="G15" s="17" t="e">
        <f t="shared" si="6"/>
        <v>#DIV/0!</v>
      </c>
      <c r="H15" s="17" t="e">
        <f t="shared" si="6"/>
        <v>#DIV/0!</v>
      </c>
      <c r="I15" s="17" t="e">
        <f t="shared" si="6"/>
        <v>#DIV/0!</v>
      </c>
      <c r="J15" s="17" t="e">
        <f aca="true" t="shared" si="7" ref="J15:O15">(J14/J13)*1000</f>
        <v>#DIV/0!</v>
      </c>
      <c r="K15" s="17" t="e">
        <f t="shared" si="7"/>
        <v>#DIV/0!</v>
      </c>
      <c r="L15" s="17" t="e">
        <f t="shared" si="7"/>
        <v>#DIV/0!</v>
      </c>
      <c r="M15" s="17" t="e">
        <f t="shared" si="7"/>
        <v>#DIV/0!</v>
      </c>
      <c r="N15" s="17" t="e">
        <f t="shared" si="7"/>
        <v>#DIV/0!</v>
      </c>
      <c r="O15" s="17" t="e">
        <f t="shared" si="7"/>
        <v>#DIV/0!</v>
      </c>
      <c r="P15" s="50"/>
      <c r="Q15" s="17" t="e">
        <f>(Q14/Q13)*1000</f>
        <v>#DIV/0!</v>
      </c>
      <c r="R15" s="17" t="e">
        <f>(R14/R13)*1000</f>
        <v>#DIV/0!</v>
      </c>
      <c r="S15" s="9"/>
    </row>
    <row r="16" spans="1:19" ht="12.75">
      <c r="A16" s="35"/>
      <c r="B16" s="36" t="s">
        <v>6</v>
      </c>
      <c r="C16" s="37" t="s">
        <v>7</v>
      </c>
      <c r="D16" s="34"/>
      <c r="E16" s="34"/>
      <c r="F16" s="34"/>
      <c r="G16" s="34"/>
      <c r="H16" s="34"/>
      <c r="I16" s="34"/>
      <c r="J16" s="16">
        <f>SUM(D16:I16)</f>
        <v>0</v>
      </c>
      <c r="K16" s="34"/>
      <c r="L16" s="34"/>
      <c r="M16" s="34"/>
      <c r="N16" s="34"/>
      <c r="O16" s="34"/>
      <c r="P16" s="34"/>
      <c r="Q16" s="16">
        <f>SUM(K16:P16)</f>
        <v>0</v>
      </c>
      <c r="R16" s="16">
        <f>Q16+J16</f>
        <v>0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34"/>
      <c r="E17" s="34"/>
      <c r="F17" s="34"/>
      <c r="G17" s="34"/>
      <c r="H17" s="34"/>
      <c r="I17" s="34"/>
      <c r="J17" s="16">
        <f>SUM(D17:I17)</f>
        <v>0</v>
      </c>
      <c r="K17" s="34"/>
      <c r="L17" s="34"/>
      <c r="M17" s="34"/>
      <c r="N17" s="34"/>
      <c r="O17" s="34"/>
      <c r="P17" s="34"/>
      <c r="Q17" s="16">
        <f>SUM(K17:P17)</f>
        <v>0</v>
      </c>
      <c r="R17" s="16">
        <f>Q17+J17</f>
        <v>0</v>
      </c>
      <c r="S17" s="8"/>
    </row>
    <row r="18" spans="1:19" ht="13.5" thickBot="1">
      <c r="A18" s="39">
        <f>IF(A16=0,"",(A17/A16)*1000)</f>
      </c>
      <c r="B18" s="40" t="s">
        <v>11</v>
      </c>
      <c r="C18" s="41" t="s">
        <v>12</v>
      </c>
      <c r="D18" s="17" t="e">
        <f aca="true" t="shared" si="8" ref="D18:I18">(D17/D16)*1000</f>
        <v>#DIV/0!</v>
      </c>
      <c r="E18" s="17" t="e">
        <f t="shared" si="8"/>
        <v>#DIV/0!</v>
      </c>
      <c r="F18" s="17" t="e">
        <f t="shared" si="8"/>
        <v>#DIV/0!</v>
      </c>
      <c r="G18" s="17" t="e">
        <f t="shared" si="8"/>
        <v>#DIV/0!</v>
      </c>
      <c r="H18" s="17" t="e">
        <f t="shared" si="8"/>
        <v>#DIV/0!</v>
      </c>
      <c r="I18" s="17" t="e">
        <f t="shared" si="8"/>
        <v>#DIV/0!</v>
      </c>
      <c r="J18" s="17" t="e">
        <f aca="true" t="shared" si="9" ref="J18:R18">(J17/J16)*1000</f>
        <v>#DIV/0!</v>
      </c>
      <c r="K18" s="17" t="e">
        <f t="shared" si="9"/>
        <v>#DIV/0!</v>
      </c>
      <c r="L18" s="17" t="e">
        <f t="shared" si="9"/>
        <v>#DIV/0!</v>
      </c>
      <c r="M18" s="17" t="e">
        <f t="shared" si="9"/>
        <v>#DIV/0!</v>
      </c>
      <c r="N18" s="17" t="e">
        <f t="shared" si="9"/>
        <v>#DIV/0!</v>
      </c>
      <c r="O18" s="17" t="e">
        <f t="shared" si="9"/>
        <v>#DIV/0!</v>
      </c>
      <c r="P18" s="17" t="e">
        <f t="shared" si="9"/>
        <v>#DIV/0!</v>
      </c>
      <c r="Q18" s="17" t="e">
        <f t="shared" si="9"/>
        <v>#DIV/0!</v>
      </c>
      <c r="R18" s="17" t="e">
        <f t="shared" si="9"/>
        <v>#DIV/0!</v>
      </c>
      <c r="S18" s="10"/>
    </row>
    <row r="19" spans="1:19" ht="12.75">
      <c r="A19" s="35"/>
      <c r="B19" s="36" t="s">
        <v>6</v>
      </c>
      <c r="C19" s="37" t="s">
        <v>7</v>
      </c>
      <c r="D19" s="34">
        <v>5441</v>
      </c>
      <c r="E19" s="34"/>
      <c r="F19" s="34"/>
      <c r="G19" s="34">
        <v>1479</v>
      </c>
      <c r="H19" s="34">
        <v>3769</v>
      </c>
      <c r="I19" s="34"/>
      <c r="J19" s="16">
        <f>SUM(D19:I19)</f>
        <v>10689</v>
      </c>
      <c r="K19" s="34">
        <v>3000</v>
      </c>
      <c r="L19" s="34">
        <v>4000</v>
      </c>
      <c r="M19" s="34"/>
      <c r="N19" s="34"/>
      <c r="O19" s="34">
        <v>4100</v>
      </c>
      <c r="P19" s="34">
        <v>3785</v>
      </c>
      <c r="Q19" s="16">
        <f>SUM(K19:P19)</f>
        <v>14885</v>
      </c>
      <c r="R19" s="16">
        <f>Q19+J19</f>
        <v>25574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34">
        <v>193500</v>
      </c>
      <c r="E20" s="34"/>
      <c r="F20" s="34"/>
      <c r="G20" s="34">
        <v>45074</v>
      </c>
      <c r="H20" s="34">
        <v>131877</v>
      </c>
      <c r="I20" s="34"/>
      <c r="J20" s="16">
        <f>SUM(D20:I20)</f>
        <v>370451</v>
      </c>
      <c r="K20" s="34">
        <v>107443</v>
      </c>
      <c r="L20" s="34">
        <v>166836</v>
      </c>
      <c r="M20" s="34"/>
      <c r="N20" s="34"/>
      <c r="O20" s="34">
        <v>163081</v>
      </c>
      <c r="P20" s="34">
        <v>153227</v>
      </c>
      <c r="Q20" s="16">
        <f>SUM(K20:P20)</f>
        <v>590587</v>
      </c>
      <c r="R20" s="16">
        <f>Q20+J20</f>
        <v>961038</v>
      </c>
      <c r="S20" s="8"/>
    </row>
    <row r="21" spans="1:19" ht="13.5" thickBot="1">
      <c r="A21" s="39">
        <f>IF(A19=0,"",(A20/A19)*1000)</f>
      </c>
      <c r="B21" s="40" t="s">
        <v>11</v>
      </c>
      <c r="C21" s="41" t="s">
        <v>12</v>
      </c>
      <c r="D21" s="17">
        <f aca="true" t="shared" si="10" ref="D21:I21">(D20/D19)*1000</f>
        <v>35563.31556699136</v>
      </c>
      <c r="E21" s="17" t="e">
        <f t="shared" si="10"/>
        <v>#DIV/0!</v>
      </c>
      <c r="F21" s="17" t="e">
        <f t="shared" si="10"/>
        <v>#DIV/0!</v>
      </c>
      <c r="G21" s="17">
        <f t="shared" si="10"/>
        <v>30475.99729546991</v>
      </c>
      <c r="H21" s="17">
        <f t="shared" si="10"/>
        <v>34989.917750066335</v>
      </c>
      <c r="I21" s="17" t="e">
        <f t="shared" si="10"/>
        <v>#DIV/0!</v>
      </c>
      <c r="J21" s="17">
        <f aca="true" t="shared" si="11" ref="J21:R21">(J20/J19)*1000</f>
        <v>34657.2177004397</v>
      </c>
      <c r="K21" s="17">
        <f t="shared" si="11"/>
        <v>35814.33333333333</v>
      </c>
      <c r="L21" s="17">
        <f t="shared" si="11"/>
        <v>41709</v>
      </c>
      <c r="M21" s="17" t="e">
        <f t="shared" si="11"/>
        <v>#DIV/0!</v>
      </c>
      <c r="N21" s="17" t="e">
        <f t="shared" si="11"/>
        <v>#DIV/0!</v>
      </c>
      <c r="O21" s="17">
        <f t="shared" si="11"/>
        <v>39775.85365853658</v>
      </c>
      <c r="P21" s="17">
        <f t="shared" si="11"/>
        <v>40482.69484808454</v>
      </c>
      <c r="Q21" s="17">
        <f t="shared" si="11"/>
        <v>39676.6543500168</v>
      </c>
      <c r="R21" s="17">
        <f t="shared" si="11"/>
        <v>37578.71275514194</v>
      </c>
      <c r="S21" s="10"/>
    </row>
    <row r="22" spans="1:19" ht="12.75">
      <c r="A22" s="35"/>
      <c r="B22" s="36" t="s">
        <v>6</v>
      </c>
      <c r="C22" s="37" t="s">
        <v>7</v>
      </c>
      <c r="D22" s="34"/>
      <c r="E22" s="34"/>
      <c r="F22" s="34"/>
      <c r="G22" s="34"/>
      <c r="H22" s="34"/>
      <c r="I22" s="34"/>
      <c r="J22" s="16">
        <f>SUM(D22:I22)</f>
        <v>0</v>
      </c>
      <c r="K22" s="34"/>
      <c r="L22" s="34"/>
      <c r="M22" s="34"/>
      <c r="N22" s="34"/>
      <c r="O22" s="34"/>
      <c r="P22" s="34"/>
      <c r="Q22" s="16">
        <f>SUM(K22:P22)</f>
        <v>0</v>
      </c>
      <c r="R22" s="16">
        <f>Q22+J22</f>
        <v>0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34"/>
      <c r="E23" s="34"/>
      <c r="F23" s="34"/>
      <c r="G23" s="34"/>
      <c r="H23" s="34"/>
      <c r="I23" s="34"/>
      <c r="J23" s="16">
        <f>SUM(D23:I23)</f>
        <v>0</v>
      </c>
      <c r="K23" s="34"/>
      <c r="L23" s="34"/>
      <c r="M23" s="34"/>
      <c r="N23" s="34"/>
      <c r="O23" s="34"/>
      <c r="P23" s="34"/>
      <c r="Q23" s="16">
        <f>SUM(K23:P23)</f>
        <v>0</v>
      </c>
      <c r="R23" s="16">
        <f>Q23+J23</f>
        <v>0</v>
      </c>
      <c r="S23" s="8"/>
    </row>
    <row r="24" spans="1:19" ht="13.5" thickBot="1">
      <c r="A24" s="39">
        <f>IF(A22=0,"",(A23/A22)*1000)</f>
      </c>
      <c r="B24" s="40" t="s">
        <v>11</v>
      </c>
      <c r="C24" s="41" t="s">
        <v>12</v>
      </c>
      <c r="D24" s="17" t="e">
        <f aca="true" t="shared" si="12" ref="D24:I24">(D23/D22)*1000</f>
        <v>#DIV/0!</v>
      </c>
      <c r="E24" s="17" t="e">
        <f t="shared" si="12"/>
        <v>#DIV/0!</v>
      </c>
      <c r="F24" s="17" t="e">
        <f t="shared" si="12"/>
        <v>#DIV/0!</v>
      </c>
      <c r="G24" s="17" t="e">
        <f t="shared" si="12"/>
        <v>#DIV/0!</v>
      </c>
      <c r="H24" s="17" t="e">
        <f t="shared" si="12"/>
        <v>#DIV/0!</v>
      </c>
      <c r="I24" s="17" t="e">
        <f t="shared" si="12"/>
        <v>#DIV/0!</v>
      </c>
      <c r="J24" s="17" t="e">
        <f aca="true" t="shared" si="13" ref="J24:R24">(J23/J22)*1000</f>
        <v>#DIV/0!</v>
      </c>
      <c r="K24" s="17" t="e">
        <f t="shared" si="13"/>
        <v>#DIV/0!</v>
      </c>
      <c r="L24" s="17" t="e">
        <f t="shared" si="13"/>
        <v>#DIV/0!</v>
      </c>
      <c r="M24" s="17" t="e">
        <f t="shared" si="13"/>
        <v>#DIV/0!</v>
      </c>
      <c r="N24" s="17" t="e">
        <f t="shared" si="13"/>
        <v>#DIV/0!</v>
      </c>
      <c r="O24" s="17" t="e">
        <f t="shared" si="13"/>
        <v>#DIV/0!</v>
      </c>
      <c r="P24" s="17" t="e">
        <f t="shared" si="13"/>
        <v>#DIV/0!</v>
      </c>
      <c r="Q24" s="17" t="e">
        <f t="shared" si="13"/>
        <v>#DIV/0!</v>
      </c>
      <c r="R24" s="17" t="e">
        <f t="shared" si="13"/>
        <v>#DIV/0!</v>
      </c>
      <c r="S24" s="10"/>
    </row>
    <row r="25" spans="1:19" ht="12.75">
      <c r="A25" s="35"/>
      <c r="B25" s="36" t="s">
        <v>6</v>
      </c>
      <c r="C25" s="37" t="s">
        <v>7</v>
      </c>
      <c r="D25" s="34">
        <v>8176</v>
      </c>
      <c r="E25" s="34"/>
      <c r="F25" s="34"/>
      <c r="G25" s="34"/>
      <c r="H25" s="34"/>
      <c r="I25" s="34"/>
      <c r="J25" s="16">
        <f>SUM(D25:I25)</f>
        <v>8176</v>
      </c>
      <c r="K25" s="34"/>
      <c r="L25" s="34"/>
      <c r="M25" s="34"/>
      <c r="N25" s="34"/>
      <c r="O25" s="34"/>
      <c r="P25" s="34"/>
      <c r="Q25" s="16">
        <f>SUM(K25:P25)</f>
        <v>0</v>
      </c>
      <c r="R25" s="16">
        <f>Q25+J25</f>
        <v>8176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34">
        <v>274300</v>
      </c>
      <c r="E26" s="34"/>
      <c r="F26" s="34"/>
      <c r="G26" s="34"/>
      <c r="H26" s="34"/>
      <c r="I26" s="34"/>
      <c r="J26" s="16">
        <f>SUM(D26:I26)</f>
        <v>274300</v>
      </c>
      <c r="K26" s="34"/>
      <c r="L26" s="34"/>
      <c r="M26" s="34"/>
      <c r="N26" s="34"/>
      <c r="O26" s="34"/>
      <c r="P26" s="34"/>
      <c r="Q26" s="16">
        <f>SUM(K26:P26)</f>
        <v>0</v>
      </c>
      <c r="R26" s="16">
        <f>Q26+J26</f>
        <v>274300</v>
      </c>
      <c r="S26" s="8"/>
    </row>
    <row r="27" spans="1:19" ht="18" thickBot="1">
      <c r="A27" s="39"/>
      <c r="B27" s="40" t="s">
        <v>11</v>
      </c>
      <c r="C27" s="41" t="s">
        <v>12</v>
      </c>
      <c r="D27" s="17">
        <f aca="true" t="shared" si="14" ref="D27:I27">(D26/D25)*1000</f>
        <v>33549.41291585127</v>
      </c>
      <c r="E27" s="17" t="e">
        <f t="shared" si="14"/>
        <v>#DIV/0!</v>
      </c>
      <c r="F27" s="17" t="e">
        <f t="shared" si="14"/>
        <v>#DIV/0!</v>
      </c>
      <c r="G27" s="17" t="e">
        <f t="shared" si="14"/>
        <v>#DIV/0!</v>
      </c>
      <c r="H27" s="17" t="e">
        <f t="shared" si="14"/>
        <v>#DIV/0!</v>
      </c>
      <c r="I27" s="17" t="e">
        <f t="shared" si="14"/>
        <v>#DIV/0!</v>
      </c>
      <c r="J27" s="17">
        <f aca="true" t="shared" si="15" ref="J27:R27">(J26/J25)*1000</f>
        <v>33549.41291585127</v>
      </c>
      <c r="K27" s="17" t="e">
        <f t="shared" si="15"/>
        <v>#DIV/0!</v>
      </c>
      <c r="L27" s="17" t="e">
        <f t="shared" si="15"/>
        <v>#DIV/0!</v>
      </c>
      <c r="M27" s="17" t="e">
        <f t="shared" si="15"/>
        <v>#DIV/0!</v>
      </c>
      <c r="N27" s="17" t="e">
        <f t="shared" si="15"/>
        <v>#DIV/0!</v>
      </c>
      <c r="O27" s="17" t="e">
        <f t="shared" si="15"/>
        <v>#DIV/0!</v>
      </c>
      <c r="P27" s="17" t="e">
        <f t="shared" si="15"/>
        <v>#DIV/0!</v>
      </c>
      <c r="Q27" s="17" t="e">
        <f t="shared" si="15"/>
        <v>#DIV/0!</v>
      </c>
      <c r="R27" s="17">
        <f t="shared" si="15"/>
        <v>33549.41291585127</v>
      </c>
      <c r="S27" s="9"/>
    </row>
    <row r="28" spans="1:19" ht="12.75">
      <c r="A28" s="35"/>
      <c r="B28" s="36" t="s">
        <v>6</v>
      </c>
      <c r="C28" s="37" t="s">
        <v>7</v>
      </c>
      <c r="D28" s="34"/>
      <c r="E28" s="34"/>
      <c r="F28" s="34"/>
      <c r="G28" s="34"/>
      <c r="H28" s="34"/>
      <c r="I28" s="34"/>
      <c r="J28" s="16">
        <f>SUM(D28:I28)</f>
        <v>0</v>
      </c>
      <c r="K28" s="34"/>
      <c r="L28" s="34"/>
      <c r="M28" s="34"/>
      <c r="N28" s="34"/>
      <c r="O28" s="34"/>
      <c r="P28" s="34"/>
      <c r="Q28" s="16">
        <f>SUM(K28:P28)</f>
        <v>0</v>
      </c>
      <c r="R28" s="16">
        <f>Q28+J28</f>
        <v>0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34"/>
      <c r="E29" s="34"/>
      <c r="F29" s="34"/>
      <c r="G29" s="34"/>
      <c r="H29" s="34"/>
      <c r="I29" s="34"/>
      <c r="J29" s="16">
        <f>SUM(D29:I29)</f>
        <v>0</v>
      </c>
      <c r="K29" s="34"/>
      <c r="L29" s="34"/>
      <c r="M29" s="34"/>
      <c r="N29" s="34"/>
      <c r="O29" s="34"/>
      <c r="P29" s="34"/>
      <c r="Q29" s="16">
        <f>SUM(K29:P29)</f>
        <v>0</v>
      </c>
      <c r="R29" s="16">
        <f>Q29+J29</f>
        <v>0</v>
      </c>
      <c r="S29" s="8"/>
    </row>
    <row r="30" spans="1:19" ht="13.5" thickBot="1">
      <c r="A30" s="39">
        <f>IF(A28=0,"",(A29/A28)*1000)</f>
      </c>
      <c r="B30" s="40" t="s">
        <v>11</v>
      </c>
      <c r="C30" s="41" t="s">
        <v>12</v>
      </c>
      <c r="D30" s="17" t="e">
        <f aca="true" t="shared" si="16" ref="D30:I30">(D29/D28)*1000</f>
        <v>#DIV/0!</v>
      </c>
      <c r="E30" s="17" t="e">
        <f t="shared" si="16"/>
        <v>#DIV/0!</v>
      </c>
      <c r="F30" s="17" t="e">
        <f t="shared" si="16"/>
        <v>#DIV/0!</v>
      </c>
      <c r="G30" s="17" t="e">
        <f t="shared" si="16"/>
        <v>#DIV/0!</v>
      </c>
      <c r="H30" s="17" t="e">
        <f t="shared" si="16"/>
        <v>#DIV/0!</v>
      </c>
      <c r="I30" s="17" t="e">
        <f t="shared" si="16"/>
        <v>#DIV/0!</v>
      </c>
      <c r="J30" s="17" t="e">
        <f aca="true" t="shared" si="17" ref="J30:R30">(J29/J28)*1000</f>
        <v>#DIV/0!</v>
      </c>
      <c r="K30" s="17" t="e">
        <f t="shared" si="17"/>
        <v>#DIV/0!</v>
      </c>
      <c r="L30" s="17" t="e">
        <f t="shared" si="17"/>
        <v>#DIV/0!</v>
      </c>
      <c r="M30" s="17" t="e">
        <f t="shared" si="17"/>
        <v>#DIV/0!</v>
      </c>
      <c r="N30" s="17" t="e">
        <f t="shared" si="17"/>
        <v>#DIV/0!</v>
      </c>
      <c r="O30" s="17" t="e">
        <f t="shared" si="17"/>
        <v>#DIV/0!</v>
      </c>
      <c r="P30" s="17" t="e">
        <f t="shared" si="17"/>
        <v>#DIV/0!</v>
      </c>
      <c r="Q30" s="17" t="e">
        <f t="shared" si="17"/>
        <v>#DIV/0!</v>
      </c>
      <c r="R30" s="17" t="e">
        <f t="shared" si="17"/>
        <v>#DIV/0!</v>
      </c>
      <c r="S30" s="10"/>
    </row>
    <row r="31" spans="1:19" ht="12.75">
      <c r="A31" s="35"/>
      <c r="B31" s="36" t="s">
        <v>6</v>
      </c>
      <c r="C31" s="37" t="s">
        <v>7</v>
      </c>
      <c r="D31" s="34"/>
      <c r="E31" s="34"/>
      <c r="F31" s="34"/>
      <c r="G31" s="34"/>
      <c r="H31" s="34"/>
      <c r="I31" s="34"/>
      <c r="J31" s="16">
        <f>SUM(D31:I31)</f>
        <v>0</v>
      </c>
      <c r="K31" s="34"/>
      <c r="L31" s="34"/>
      <c r="M31" s="34"/>
      <c r="N31" s="34"/>
      <c r="O31" s="34"/>
      <c r="P31" s="34"/>
      <c r="Q31" s="16">
        <f>SUM(K31:P31)</f>
        <v>0</v>
      </c>
      <c r="R31" s="16">
        <f>Q31+J31</f>
        <v>0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34"/>
      <c r="E32" s="34"/>
      <c r="F32" s="34"/>
      <c r="G32" s="34"/>
      <c r="H32" s="34"/>
      <c r="I32" s="34"/>
      <c r="J32" s="16">
        <f>SUM(D32:I32)</f>
        <v>0</v>
      </c>
      <c r="K32" s="34"/>
      <c r="L32" s="34"/>
      <c r="M32" s="34"/>
      <c r="N32" s="34"/>
      <c r="O32" s="34"/>
      <c r="P32" s="34"/>
      <c r="Q32" s="16">
        <f>SUM(K32:P32)</f>
        <v>0</v>
      </c>
      <c r="R32" s="16">
        <f>Q32+J32</f>
        <v>0</v>
      </c>
      <c r="S32" s="8"/>
    </row>
    <row r="33" spans="1:19" ht="18" thickBot="1">
      <c r="A33" s="39"/>
      <c r="B33" s="40" t="s">
        <v>11</v>
      </c>
      <c r="C33" s="41" t="s">
        <v>12</v>
      </c>
      <c r="D33" s="50"/>
      <c r="E33" s="17" t="e">
        <f>(E32/E31)*1000</f>
        <v>#DIV/0!</v>
      </c>
      <c r="F33" s="17" t="e">
        <f>(F32/F31)*1000</f>
        <v>#DIV/0!</v>
      </c>
      <c r="G33" s="50"/>
      <c r="H33" s="50"/>
      <c r="I33" s="50"/>
      <c r="J33" s="17" t="e">
        <f aca="true" t="shared" si="18" ref="J33:R33">(J32/J31)*1000</f>
        <v>#DIV/0!</v>
      </c>
      <c r="K33" s="17" t="e">
        <f t="shared" si="18"/>
        <v>#DIV/0!</v>
      </c>
      <c r="L33" s="17" t="e">
        <f t="shared" si="18"/>
        <v>#DIV/0!</v>
      </c>
      <c r="M33" s="17" t="e">
        <f t="shared" si="18"/>
        <v>#DIV/0!</v>
      </c>
      <c r="N33" s="17" t="e">
        <f t="shared" si="18"/>
        <v>#DIV/0!</v>
      </c>
      <c r="O33" s="17" t="e">
        <f t="shared" si="18"/>
        <v>#DIV/0!</v>
      </c>
      <c r="P33" s="17" t="e">
        <f t="shared" si="18"/>
        <v>#DIV/0!</v>
      </c>
      <c r="Q33" s="17" t="e">
        <f t="shared" si="18"/>
        <v>#DIV/0!</v>
      </c>
      <c r="R33" s="17" t="e">
        <f t="shared" si="18"/>
        <v>#DIV/0!</v>
      </c>
      <c r="S33" s="9"/>
    </row>
    <row r="34" spans="1:19" ht="12.75">
      <c r="A34" s="35"/>
      <c r="B34" s="36" t="s">
        <v>6</v>
      </c>
      <c r="C34" s="37" t="s">
        <v>7</v>
      </c>
      <c r="D34" s="34"/>
      <c r="E34" s="34"/>
      <c r="F34" s="34"/>
      <c r="G34" s="34"/>
      <c r="H34" s="34"/>
      <c r="I34" s="34"/>
      <c r="J34" s="16">
        <f>SUM(D34:I34)</f>
        <v>0</v>
      </c>
      <c r="K34" s="34"/>
      <c r="L34" s="34"/>
      <c r="M34" s="34"/>
      <c r="N34" s="34"/>
      <c r="O34" s="34"/>
      <c r="P34" s="34"/>
      <c r="Q34" s="16">
        <f>SUM(K34:P34)</f>
        <v>0</v>
      </c>
      <c r="R34" s="16">
        <f>Q34+J34</f>
        <v>0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34"/>
      <c r="E35" s="34"/>
      <c r="F35" s="34"/>
      <c r="G35" s="34"/>
      <c r="H35" s="34"/>
      <c r="I35" s="34"/>
      <c r="J35" s="16">
        <f>SUM(D35:I35)</f>
        <v>0</v>
      </c>
      <c r="K35" s="34"/>
      <c r="L35" s="34"/>
      <c r="M35" s="34"/>
      <c r="N35" s="34"/>
      <c r="O35" s="34"/>
      <c r="P35" s="34"/>
      <c r="Q35" s="16">
        <f>SUM(K35:P35)</f>
        <v>0</v>
      </c>
      <c r="R35" s="16">
        <f>Q35+J35</f>
        <v>0</v>
      </c>
      <c r="S35" s="8"/>
    </row>
    <row r="36" spans="1:19" ht="18" thickBot="1">
      <c r="A36" s="39"/>
      <c r="B36" s="40" t="s">
        <v>11</v>
      </c>
      <c r="C36" s="41" t="s">
        <v>12</v>
      </c>
      <c r="D36" s="50"/>
      <c r="E36" s="17" t="e">
        <f>(E35/E34)*1000</f>
        <v>#DIV/0!</v>
      </c>
      <c r="F36" s="17" t="e">
        <f>(F35/F34)*1000</f>
        <v>#DIV/0!</v>
      </c>
      <c r="G36" s="17" t="e">
        <f>(G35/G34)*1000</f>
        <v>#DIV/0!</v>
      </c>
      <c r="H36" s="17" t="e">
        <f>(H35/H34)*1000</f>
        <v>#DIV/0!</v>
      </c>
      <c r="I36" s="17" t="e">
        <f>(I35/I34)*1000</f>
        <v>#DIV/0!</v>
      </c>
      <c r="J36" s="17" t="e">
        <f aca="true" t="shared" si="19" ref="J36:R36">(J35/J34)*1000</f>
        <v>#DIV/0!</v>
      </c>
      <c r="K36" s="17" t="e">
        <f t="shared" si="19"/>
        <v>#DIV/0!</v>
      </c>
      <c r="L36" s="17" t="e">
        <f t="shared" si="19"/>
        <v>#DIV/0!</v>
      </c>
      <c r="M36" s="17" t="e">
        <f t="shared" si="19"/>
        <v>#DIV/0!</v>
      </c>
      <c r="N36" s="17" t="e">
        <f t="shared" si="19"/>
        <v>#DIV/0!</v>
      </c>
      <c r="O36" s="17" t="e">
        <f t="shared" si="19"/>
        <v>#DIV/0!</v>
      </c>
      <c r="P36" s="17" t="e">
        <f t="shared" si="19"/>
        <v>#DIV/0!</v>
      </c>
      <c r="Q36" s="17" t="e">
        <f t="shared" si="19"/>
        <v>#DIV/0!</v>
      </c>
      <c r="R36" s="17" t="e">
        <f t="shared" si="19"/>
        <v>#DIV/0!</v>
      </c>
      <c r="S36" s="9"/>
    </row>
    <row r="37" spans="1:19" ht="12.75">
      <c r="A37" s="35"/>
      <c r="B37" s="36" t="s">
        <v>6</v>
      </c>
      <c r="C37" s="37" t="s">
        <v>7</v>
      </c>
      <c r="D37" s="34"/>
      <c r="E37" s="34"/>
      <c r="F37" s="34"/>
      <c r="G37" s="34"/>
      <c r="H37" s="34"/>
      <c r="I37" s="34"/>
      <c r="J37" s="16">
        <f>SUM(D37:I37)</f>
        <v>0</v>
      </c>
      <c r="K37" s="34"/>
      <c r="L37" s="34"/>
      <c r="M37" s="34">
        <v>2500</v>
      </c>
      <c r="N37" s="34"/>
      <c r="O37" s="34"/>
      <c r="P37" s="34"/>
      <c r="Q37" s="16">
        <f>SUM(K37:P37)</f>
        <v>2500</v>
      </c>
      <c r="R37" s="16">
        <f>Q37+J37</f>
        <v>2500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34"/>
      <c r="E38" s="34"/>
      <c r="F38" s="34"/>
      <c r="G38" s="34"/>
      <c r="H38" s="34"/>
      <c r="I38" s="34"/>
      <c r="J38" s="16">
        <f>SUM(D38:I38)</f>
        <v>0</v>
      </c>
      <c r="K38" s="34"/>
      <c r="L38" s="34"/>
      <c r="M38" s="34">
        <v>100719</v>
      </c>
      <c r="N38" s="34"/>
      <c r="O38" s="34"/>
      <c r="P38" s="34"/>
      <c r="Q38" s="16">
        <f>SUM(K38:P38)</f>
        <v>100719</v>
      </c>
      <c r="R38" s="16">
        <f>Q38+J38</f>
        <v>100719</v>
      </c>
      <c r="S38" s="8"/>
    </row>
    <row r="39" spans="1:19" ht="18" thickBot="1">
      <c r="A39" s="39">
        <f>IF(A37=0,"",(A38/A37)*1000)</f>
      </c>
      <c r="B39" s="40" t="s">
        <v>11</v>
      </c>
      <c r="C39" s="41" t="s">
        <v>12</v>
      </c>
      <c r="D39" s="50"/>
      <c r="E39" s="17" t="e">
        <f>(E38/E37)*1000</f>
        <v>#DIV/0!</v>
      </c>
      <c r="F39" s="17" t="e">
        <f>(F38/F37)*1000</f>
        <v>#DIV/0!</v>
      </c>
      <c r="G39" s="17" t="e">
        <f>(G38/G37)*1000</f>
        <v>#DIV/0!</v>
      </c>
      <c r="H39" s="17" t="e">
        <f>(H38/H37)*1000</f>
        <v>#DIV/0!</v>
      </c>
      <c r="I39" s="17" t="e">
        <f>(I38/I37)*1000</f>
        <v>#DIV/0!</v>
      </c>
      <c r="J39" s="17" t="e">
        <f aca="true" t="shared" si="20" ref="J39:R39">(J38/J37)*1000</f>
        <v>#DIV/0!</v>
      </c>
      <c r="K39" s="17" t="e">
        <f t="shared" si="20"/>
        <v>#DIV/0!</v>
      </c>
      <c r="L39" s="17" t="e">
        <f t="shared" si="20"/>
        <v>#DIV/0!</v>
      </c>
      <c r="M39" s="17">
        <f t="shared" si="20"/>
        <v>40287.6</v>
      </c>
      <c r="N39" s="17" t="e">
        <f t="shared" si="20"/>
        <v>#DIV/0!</v>
      </c>
      <c r="O39" s="17" t="e">
        <f t="shared" si="20"/>
        <v>#DIV/0!</v>
      </c>
      <c r="P39" s="17" t="e">
        <f t="shared" si="20"/>
        <v>#DIV/0!</v>
      </c>
      <c r="Q39" s="17">
        <f t="shared" si="20"/>
        <v>40287.6</v>
      </c>
      <c r="R39" s="17">
        <f t="shared" si="20"/>
        <v>40287.6</v>
      </c>
      <c r="S39" s="9"/>
    </row>
    <row r="40" spans="1:19" ht="12.75">
      <c r="A40" s="35"/>
      <c r="B40" s="36" t="s">
        <v>6</v>
      </c>
      <c r="C40" s="37" t="s">
        <v>7</v>
      </c>
      <c r="D40" s="16">
        <f aca="true" t="shared" si="21" ref="D40:I41">D4+D7+D10+D13+D16+D19+D22+D25+D28+D31+D34+D37</f>
        <v>16617</v>
      </c>
      <c r="E40" s="16">
        <f t="shared" si="21"/>
        <v>24572</v>
      </c>
      <c r="F40" s="16">
        <f t="shared" si="21"/>
        <v>0</v>
      </c>
      <c r="G40" s="16">
        <f t="shared" si="21"/>
        <v>1479</v>
      </c>
      <c r="H40" s="16">
        <f t="shared" si="21"/>
        <v>8793</v>
      </c>
      <c r="I40" s="16">
        <f t="shared" si="21"/>
        <v>9200</v>
      </c>
      <c r="J40" s="16">
        <f aca="true" t="shared" si="22" ref="J40:R41">J4+J7+J10+J13+J16+J19+J22+J25+J28+J31+J34+J37</f>
        <v>60661</v>
      </c>
      <c r="K40" s="16">
        <f t="shared" si="22"/>
        <v>8000</v>
      </c>
      <c r="L40" s="16">
        <f t="shared" si="22"/>
        <v>4000</v>
      </c>
      <c r="M40" s="16">
        <f t="shared" si="22"/>
        <v>5500</v>
      </c>
      <c r="N40" s="16">
        <f t="shared" si="22"/>
        <v>0</v>
      </c>
      <c r="O40" s="16">
        <f t="shared" si="22"/>
        <v>4100</v>
      </c>
      <c r="P40" s="16">
        <f t="shared" si="22"/>
        <v>3785</v>
      </c>
      <c r="Q40" s="16">
        <f t="shared" si="22"/>
        <v>25385</v>
      </c>
      <c r="R40" s="16">
        <f t="shared" si="22"/>
        <v>86046</v>
      </c>
      <c r="S40" s="8"/>
    </row>
    <row r="41" spans="1:19" ht="12.75">
      <c r="A41" s="38" t="s">
        <v>24</v>
      </c>
      <c r="B41" s="36" t="s">
        <v>9</v>
      </c>
      <c r="C41" s="37" t="s">
        <v>10</v>
      </c>
      <c r="D41" s="16">
        <f t="shared" si="21"/>
        <v>581462</v>
      </c>
      <c r="E41" s="16">
        <f t="shared" si="21"/>
        <v>898499</v>
      </c>
      <c r="F41" s="16">
        <f t="shared" si="21"/>
        <v>0</v>
      </c>
      <c r="G41" s="16">
        <f t="shared" si="21"/>
        <v>45074</v>
      </c>
      <c r="H41" s="16">
        <f t="shared" si="21"/>
        <v>316684</v>
      </c>
      <c r="I41" s="16">
        <f t="shared" si="21"/>
        <v>317042</v>
      </c>
      <c r="J41" s="16">
        <f t="shared" si="22"/>
        <v>2158761</v>
      </c>
      <c r="K41" s="16">
        <f t="shared" si="22"/>
        <v>290083</v>
      </c>
      <c r="L41" s="16">
        <f t="shared" si="22"/>
        <v>166836</v>
      </c>
      <c r="M41" s="16">
        <f t="shared" si="22"/>
        <v>216669</v>
      </c>
      <c r="N41" s="16">
        <f t="shared" si="22"/>
        <v>0</v>
      </c>
      <c r="O41" s="16">
        <f t="shared" si="22"/>
        <v>163081</v>
      </c>
      <c r="P41" s="16">
        <f t="shared" si="22"/>
        <v>153227</v>
      </c>
      <c r="Q41" s="16">
        <f t="shared" si="22"/>
        <v>989896</v>
      </c>
      <c r="R41" s="16">
        <f t="shared" si="22"/>
        <v>3148657</v>
      </c>
      <c r="S41" s="8"/>
    </row>
    <row r="42" spans="1:19" ht="13.5" thickBot="1">
      <c r="A42" s="39">
        <f>IF(A40=0,"",(A41/A40)*1000)</f>
      </c>
      <c r="B42" s="40" t="s">
        <v>11</v>
      </c>
      <c r="C42" s="41" t="s">
        <v>12</v>
      </c>
      <c r="D42" s="17">
        <f aca="true" t="shared" si="23" ref="D42:I42">(D41/D40)*1000</f>
        <v>34991.996148522594</v>
      </c>
      <c r="E42" s="17">
        <f t="shared" si="23"/>
        <v>36565.96939606056</v>
      </c>
      <c r="F42" s="17" t="e">
        <f t="shared" si="23"/>
        <v>#DIV/0!</v>
      </c>
      <c r="G42" s="17">
        <f t="shared" si="23"/>
        <v>30475.99729546991</v>
      </c>
      <c r="H42" s="17">
        <f t="shared" si="23"/>
        <v>36015.46684862959</v>
      </c>
      <c r="I42" s="17">
        <f t="shared" si="23"/>
        <v>34461.08695652174</v>
      </c>
      <c r="J42" s="17">
        <f aca="true" t="shared" si="24" ref="J42:R42">(J41/J40)*1000</f>
        <v>35587.29661561795</v>
      </c>
      <c r="K42" s="17">
        <f t="shared" si="24"/>
        <v>36260.375</v>
      </c>
      <c r="L42" s="17">
        <f t="shared" si="24"/>
        <v>41709</v>
      </c>
      <c r="M42" s="17">
        <f t="shared" si="24"/>
        <v>39394.36363636363</v>
      </c>
      <c r="N42" s="17" t="e">
        <f t="shared" si="24"/>
        <v>#DIV/0!</v>
      </c>
      <c r="O42" s="17">
        <f t="shared" si="24"/>
        <v>39775.85365853658</v>
      </c>
      <c r="P42" s="17">
        <f t="shared" si="24"/>
        <v>40482.69484808454</v>
      </c>
      <c r="Q42" s="17">
        <f t="shared" si="24"/>
        <v>38995.31219223951</v>
      </c>
      <c r="R42" s="17">
        <f t="shared" si="24"/>
        <v>36592.71784859261</v>
      </c>
      <c r="S42" s="10"/>
    </row>
    <row r="43" spans="1:19" ht="18" thickBot="1">
      <c r="A43" s="32" t="s">
        <v>25</v>
      </c>
      <c r="B43" s="33"/>
      <c r="C43" s="6"/>
      <c r="D43" s="27">
        <v>106.02</v>
      </c>
      <c r="E43" s="26">
        <v>107.38</v>
      </c>
      <c r="F43" s="26">
        <v>107.19</v>
      </c>
      <c r="G43" s="27">
        <v>106.34</v>
      </c>
      <c r="H43" s="27">
        <v>108.7</v>
      </c>
      <c r="I43" s="14">
        <v>106.71</v>
      </c>
      <c r="J43" s="15">
        <f>'総合計'!J43</f>
        <v>107.05737795391397</v>
      </c>
      <c r="K43" s="14">
        <v>107.88</v>
      </c>
      <c r="L43" s="14">
        <v>108.14</v>
      </c>
      <c r="M43" s="15">
        <v>110.67</v>
      </c>
      <c r="N43" s="15">
        <v>115.37</v>
      </c>
      <c r="O43" s="27">
        <v>116.56</v>
      </c>
      <c r="P43" s="27">
        <v>118.1</v>
      </c>
      <c r="Q43" s="18">
        <f>'総合計'!Q43</f>
        <v>112.74800993728414</v>
      </c>
      <c r="R43" s="18">
        <f>'総合計'!R43</f>
        <v>109.9268961294958</v>
      </c>
      <c r="S43" s="8"/>
    </row>
  </sheetData>
  <printOptions/>
  <pageMargins left="0.7086614173228347" right="0" top="0.3937007874015748" bottom="0" header="0" footer="0"/>
  <pageSetup horizontalDpi="300" verticalDpi="300" orientation="landscape" paperSize="12" scale="110" r:id="rId1"/>
  <headerFooter alignWithMargins="0">
    <oddFooter>&amp;C&amp;9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P41" sqref="P41"/>
    </sheetView>
  </sheetViews>
  <sheetFormatPr defaultColWidth="9.140625" defaultRowHeight="12.75"/>
  <cols>
    <col min="19" max="19" width="0.85546875" style="0" customWidth="1"/>
  </cols>
  <sheetData>
    <row r="1" spans="1:10" ht="17.25">
      <c r="A1" s="2" t="s">
        <v>31</v>
      </c>
      <c r="B1" s="1" t="s">
        <v>47</v>
      </c>
      <c r="C1" s="1"/>
      <c r="D1" s="1"/>
      <c r="E1" s="1"/>
      <c r="H1" s="29" t="s">
        <v>42</v>
      </c>
      <c r="I1" s="1"/>
      <c r="J1" s="1"/>
    </row>
    <row r="2" spans="1:18" ht="18" thickBot="1">
      <c r="A2" s="3" t="s">
        <v>1</v>
      </c>
      <c r="B2" s="4" t="s">
        <v>33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8" thickBot="1">
      <c r="A3" s="7" t="s">
        <v>34</v>
      </c>
      <c r="B3" s="6"/>
      <c r="C3" s="6"/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1" t="s">
        <v>3</v>
      </c>
      <c r="K3" s="30">
        <v>10</v>
      </c>
      <c r="L3" s="30">
        <v>11</v>
      </c>
      <c r="M3" s="30">
        <v>12</v>
      </c>
      <c r="N3" s="30">
        <v>1</v>
      </c>
      <c r="O3" s="30">
        <v>2</v>
      </c>
      <c r="P3" s="30">
        <v>3</v>
      </c>
      <c r="Q3" s="7" t="s">
        <v>4</v>
      </c>
      <c r="R3" s="7" t="s">
        <v>5</v>
      </c>
      <c r="S3" s="8"/>
    </row>
    <row r="4" spans="1:19" ht="12.75">
      <c r="A4" s="35"/>
      <c r="B4" s="36" t="s">
        <v>6</v>
      </c>
      <c r="C4" s="37" t="s">
        <v>7</v>
      </c>
      <c r="D4" s="34">
        <v>75389</v>
      </c>
      <c r="E4" s="34">
        <v>89570</v>
      </c>
      <c r="F4" s="34">
        <v>86115</v>
      </c>
      <c r="G4" s="34">
        <v>113551</v>
      </c>
      <c r="H4" s="34">
        <v>114736</v>
      </c>
      <c r="I4" s="34">
        <v>92903</v>
      </c>
      <c r="J4" s="16">
        <f>SUM(D4:I4)</f>
        <v>572264</v>
      </c>
      <c r="K4" s="34">
        <v>101732</v>
      </c>
      <c r="L4" s="34">
        <v>125194</v>
      </c>
      <c r="M4" s="34">
        <v>92782</v>
      </c>
      <c r="N4" s="34">
        <v>64544</v>
      </c>
      <c r="O4" s="34">
        <v>66691</v>
      </c>
      <c r="P4" s="34">
        <v>109649</v>
      </c>
      <c r="Q4" s="16">
        <f>SUM(K4:P4)</f>
        <v>560592</v>
      </c>
      <c r="R4" s="16">
        <f>J4+Q4</f>
        <v>1132856</v>
      </c>
      <c r="S4" s="8"/>
    </row>
    <row r="5" spans="1:19" ht="12.75">
      <c r="A5" s="38" t="s">
        <v>8</v>
      </c>
      <c r="B5" s="36" t="s">
        <v>9</v>
      </c>
      <c r="C5" s="37" t="s">
        <v>10</v>
      </c>
      <c r="D5" s="34">
        <v>2896128</v>
      </c>
      <c r="E5" s="34">
        <v>3198555</v>
      </c>
      <c r="F5" s="34">
        <v>2711776</v>
      </c>
      <c r="G5" s="34">
        <v>3864040</v>
      </c>
      <c r="H5" s="34">
        <v>4186343</v>
      </c>
      <c r="I5" s="34">
        <v>3277869</v>
      </c>
      <c r="J5" s="16">
        <f>SUM(D5:I5)</f>
        <v>20134711</v>
      </c>
      <c r="K5" s="16">
        <v>3645368</v>
      </c>
      <c r="L5" s="16">
        <v>4988396</v>
      </c>
      <c r="M5" s="16">
        <v>3894848</v>
      </c>
      <c r="N5" s="16">
        <v>2774299</v>
      </c>
      <c r="O5" s="16">
        <v>2782819</v>
      </c>
      <c r="P5" s="16">
        <v>4442035</v>
      </c>
      <c r="Q5" s="16">
        <f>SUM(K5:P5)</f>
        <v>22527765</v>
      </c>
      <c r="R5" s="16">
        <f>J5+Q5</f>
        <v>42662476</v>
      </c>
      <c r="S5" s="8"/>
    </row>
    <row r="6" spans="1:19" ht="13.5" thickBot="1">
      <c r="A6" s="39">
        <f>IF(A4=0,"",(A5/A4)*1000)</f>
      </c>
      <c r="B6" s="40" t="s">
        <v>11</v>
      </c>
      <c r="C6" s="41" t="s">
        <v>12</v>
      </c>
      <c r="D6" s="17">
        <f aca="true" t="shared" si="0" ref="D6:I6">(D5/D4)*1000</f>
        <v>38415.79010200427</v>
      </c>
      <c r="E6" s="17">
        <f t="shared" si="0"/>
        <v>35710.11499385955</v>
      </c>
      <c r="F6" s="17">
        <f t="shared" si="0"/>
        <v>31490.170121349358</v>
      </c>
      <c r="G6" s="17">
        <f t="shared" si="0"/>
        <v>34029.11467094081</v>
      </c>
      <c r="H6" s="17">
        <f t="shared" si="0"/>
        <v>36486.74348068609</v>
      </c>
      <c r="I6" s="17">
        <f t="shared" si="0"/>
        <v>35282.703464904254</v>
      </c>
      <c r="J6" s="17">
        <f aca="true" t="shared" si="1" ref="J6:R6">(J5/J4)*1000</f>
        <v>35184.30479638768</v>
      </c>
      <c r="K6" s="17">
        <f t="shared" si="1"/>
        <v>35833.05154720245</v>
      </c>
      <c r="L6" s="17">
        <f t="shared" si="1"/>
        <v>39845.32805086506</v>
      </c>
      <c r="M6" s="17">
        <f t="shared" si="1"/>
        <v>41978.487206570244</v>
      </c>
      <c r="N6" s="17">
        <f t="shared" si="1"/>
        <v>42983.06581556768</v>
      </c>
      <c r="O6" s="17">
        <f t="shared" si="1"/>
        <v>41727.05462506186</v>
      </c>
      <c r="P6" s="17">
        <f t="shared" si="1"/>
        <v>40511.40457277312</v>
      </c>
      <c r="Q6" s="17">
        <f t="shared" si="1"/>
        <v>40185.66979193424</v>
      </c>
      <c r="R6" s="17">
        <f t="shared" si="1"/>
        <v>37659.22235482709</v>
      </c>
      <c r="S6" s="10"/>
    </row>
    <row r="7" spans="1:19" ht="12.75">
      <c r="A7" s="35"/>
      <c r="B7" s="36" t="s">
        <v>6</v>
      </c>
      <c r="C7" s="37" t="s">
        <v>7</v>
      </c>
      <c r="D7" s="34">
        <v>41520</v>
      </c>
      <c r="E7" s="34">
        <v>71876</v>
      </c>
      <c r="F7" s="34">
        <v>11053</v>
      </c>
      <c r="G7" s="34">
        <v>34609</v>
      </c>
      <c r="H7" s="34">
        <v>43001</v>
      </c>
      <c r="I7" s="34">
        <v>43070</v>
      </c>
      <c r="J7" s="16">
        <f>SUM(D7:I7)</f>
        <v>245129</v>
      </c>
      <c r="K7" s="34">
        <v>18737</v>
      </c>
      <c r="L7" s="34">
        <v>21921</v>
      </c>
      <c r="M7" s="34">
        <v>30845</v>
      </c>
      <c r="N7" s="34">
        <v>33320</v>
      </c>
      <c r="O7" s="34">
        <v>21065</v>
      </c>
      <c r="P7" s="34">
        <v>15923</v>
      </c>
      <c r="Q7" s="16">
        <f>SUM(K7:P7)</f>
        <v>141811</v>
      </c>
      <c r="R7" s="16">
        <f>J7+Q7</f>
        <v>386940</v>
      </c>
      <c r="S7" s="8"/>
    </row>
    <row r="8" spans="1:19" ht="12.75">
      <c r="A8" s="38" t="s">
        <v>13</v>
      </c>
      <c r="B8" s="36" t="s">
        <v>9</v>
      </c>
      <c r="C8" s="37" t="s">
        <v>10</v>
      </c>
      <c r="D8" s="34">
        <f>1650465+5523</f>
        <v>1655988</v>
      </c>
      <c r="E8" s="34">
        <f>2505546+12096</f>
        <v>2517642</v>
      </c>
      <c r="F8" s="34">
        <v>340649</v>
      </c>
      <c r="G8" s="34">
        <v>1184173</v>
      </c>
      <c r="H8" s="34">
        <v>1568474</v>
      </c>
      <c r="I8" s="34">
        <v>1513435</v>
      </c>
      <c r="J8" s="16">
        <f>SUM(D8:I8)</f>
        <v>8780361</v>
      </c>
      <c r="K8" s="16">
        <v>676669</v>
      </c>
      <c r="L8" s="16">
        <v>892694</v>
      </c>
      <c r="M8" s="16">
        <v>1266562</v>
      </c>
      <c r="N8" s="16">
        <v>1453784</v>
      </c>
      <c r="O8" s="16">
        <v>955364</v>
      </c>
      <c r="P8" s="16">
        <v>670650</v>
      </c>
      <c r="Q8" s="16">
        <f>SUM(K8:P8)</f>
        <v>5915723</v>
      </c>
      <c r="R8" s="16">
        <f>J8+Q8</f>
        <v>14696084</v>
      </c>
      <c r="S8" s="8"/>
    </row>
    <row r="9" spans="1:19" ht="13.5" thickBot="1">
      <c r="A9" s="39"/>
      <c r="B9" s="40" t="s">
        <v>11</v>
      </c>
      <c r="C9" s="41" t="s">
        <v>12</v>
      </c>
      <c r="D9" s="17">
        <f aca="true" t="shared" si="2" ref="D9:I9">(D8/D7)*1000</f>
        <v>39884.10404624278</v>
      </c>
      <c r="E9" s="17">
        <f t="shared" si="2"/>
        <v>35027.575268518005</v>
      </c>
      <c r="F9" s="17">
        <f t="shared" si="2"/>
        <v>30819.596489640822</v>
      </c>
      <c r="G9" s="17">
        <f t="shared" si="2"/>
        <v>34215.75312779912</v>
      </c>
      <c r="H9" s="17">
        <f t="shared" si="2"/>
        <v>36475.29127229599</v>
      </c>
      <c r="I9" s="17">
        <f t="shared" si="2"/>
        <v>35138.959832830275</v>
      </c>
      <c r="J9" s="17">
        <f aca="true" t="shared" si="3" ref="J9:R9">(J8/J7)*1000</f>
        <v>35819.34817993791</v>
      </c>
      <c r="K9" s="17">
        <f t="shared" si="3"/>
        <v>36114.05240967071</v>
      </c>
      <c r="L9" s="17">
        <f t="shared" si="3"/>
        <v>40723.233429131884</v>
      </c>
      <c r="M9" s="17">
        <f t="shared" si="3"/>
        <v>41062.14945696223</v>
      </c>
      <c r="N9" s="17">
        <f t="shared" si="3"/>
        <v>43630.97238895558</v>
      </c>
      <c r="O9" s="17">
        <f t="shared" si="3"/>
        <v>45353.145027296465</v>
      </c>
      <c r="P9" s="17">
        <f t="shared" si="3"/>
        <v>42118.31941217108</v>
      </c>
      <c r="Q9" s="17">
        <f t="shared" si="3"/>
        <v>41715.54392818611</v>
      </c>
      <c r="R9" s="17">
        <f t="shared" si="3"/>
        <v>37980.265674264745</v>
      </c>
      <c r="S9" s="8"/>
    </row>
    <row r="10" spans="1:19" ht="12.75">
      <c r="A10" s="35"/>
      <c r="B10" s="36" t="s">
        <v>6</v>
      </c>
      <c r="C10" s="37" t="s">
        <v>7</v>
      </c>
      <c r="D10" s="34">
        <v>12127</v>
      </c>
      <c r="E10" s="34"/>
      <c r="F10" s="34"/>
      <c r="G10" s="34">
        <v>25196</v>
      </c>
      <c r="H10" s="34"/>
      <c r="I10" s="34">
        <v>9807</v>
      </c>
      <c r="J10" s="16">
        <f>SUM(D10:I10)</f>
        <v>47130</v>
      </c>
      <c r="K10" s="34"/>
      <c r="L10" s="34">
        <v>23482</v>
      </c>
      <c r="M10" s="34"/>
      <c r="N10" s="34"/>
      <c r="O10" s="34">
        <v>11972</v>
      </c>
      <c r="P10" s="34">
        <v>21657</v>
      </c>
      <c r="Q10" s="16">
        <f>SUM(K10:P10)</f>
        <v>57111</v>
      </c>
      <c r="R10" s="16">
        <f>J10+Q10</f>
        <v>104241</v>
      </c>
      <c r="S10" s="8"/>
    </row>
    <row r="11" spans="1:19" ht="12.75">
      <c r="A11" s="38" t="s">
        <v>14</v>
      </c>
      <c r="B11" s="36" t="s">
        <v>9</v>
      </c>
      <c r="C11" s="37" t="s">
        <v>10</v>
      </c>
      <c r="D11" s="16">
        <v>484091</v>
      </c>
      <c r="E11" s="16"/>
      <c r="F11" s="16"/>
      <c r="G11" s="34">
        <v>792859</v>
      </c>
      <c r="H11" s="16"/>
      <c r="I11" s="16">
        <v>317796</v>
      </c>
      <c r="J11" s="16">
        <f>SUM(D11:I11)</f>
        <v>1594746</v>
      </c>
      <c r="K11" s="16"/>
      <c r="L11" s="16">
        <v>941381</v>
      </c>
      <c r="M11" s="16"/>
      <c r="N11" s="16"/>
      <c r="O11" s="16">
        <v>504421</v>
      </c>
      <c r="P11" s="16">
        <v>901347</v>
      </c>
      <c r="Q11" s="16">
        <f>SUM(K11:P11)</f>
        <v>2347149</v>
      </c>
      <c r="R11" s="16">
        <f>J11+Q11</f>
        <v>3941895</v>
      </c>
      <c r="S11" s="8"/>
    </row>
    <row r="12" spans="1:19" ht="13.5" thickBot="1">
      <c r="A12" s="39">
        <f>IF(A10=0,"",(A11/A10)*1000)</f>
      </c>
      <c r="B12" s="40" t="s">
        <v>11</v>
      </c>
      <c r="C12" s="41" t="s">
        <v>12</v>
      </c>
      <c r="D12" s="17">
        <f aca="true" t="shared" si="4" ref="D12:I12">(D11/D10)*1000</f>
        <v>39918.44644182403</v>
      </c>
      <c r="E12" s="17" t="e">
        <f t="shared" si="4"/>
        <v>#DIV/0!</v>
      </c>
      <c r="F12" s="17" t="e">
        <f t="shared" si="4"/>
        <v>#DIV/0!</v>
      </c>
      <c r="G12" s="17">
        <f t="shared" si="4"/>
        <v>31467.653595808857</v>
      </c>
      <c r="H12" s="17" t="e">
        <f t="shared" si="4"/>
        <v>#DIV/0!</v>
      </c>
      <c r="I12" s="17">
        <f t="shared" si="4"/>
        <v>32405.016824717037</v>
      </c>
      <c r="J12" s="17">
        <f aca="true" t="shared" si="5" ref="J12:R12">(J11/J10)*1000</f>
        <v>33837.17377466582</v>
      </c>
      <c r="K12" s="17" t="e">
        <f t="shared" si="5"/>
        <v>#DIV/0!</v>
      </c>
      <c r="L12" s="17">
        <f t="shared" si="5"/>
        <v>40089.472787667146</v>
      </c>
      <c r="M12" s="17" t="e">
        <f t="shared" si="5"/>
        <v>#DIV/0!</v>
      </c>
      <c r="N12" s="17" t="e">
        <f t="shared" si="5"/>
        <v>#DIV/0!</v>
      </c>
      <c r="O12" s="17">
        <f t="shared" si="5"/>
        <v>42133.39458737053</v>
      </c>
      <c r="P12" s="17">
        <f t="shared" si="5"/>
        <v>41619.199335087964</v>
      </c>
      <c r="Q12" s="17">
        <f t="shared" si="5"/>
        <v>41098.01964595262</v>
      </c>
      <c r="R12" s="17">
        <f t="shared" si="5"/>
        <v>37815.20706823611</v>
      </c>
      <c r="S12" s="10"/>
    </row>
    <row r="13" spans="1:19" ht="12.75">
      <c r="A13" s="35"/>
      <c r="B13" s="36" t="s">
        <v>6</v>
      </c>
      <c r="C13" s="37" t="s">
        <v>7</v>
      </c>
      <c r="D13" s="34"/>
      <c r="E13" s="34"/>
      <c r="F13" s="34"/>
      <c r="G13" s="34"/>
      <c r="H13" s="34">
        <v>4935</v>
      </c>
      <c r="I13" s="34"/>
      <c r="J13" s="16">
        <f>SUM(D13:I13)</f>
        <v>4935</v>
      </c>
      <c r="K13" s="34"/>
      <c r="L13" s="34"/>
      <c r="M13" s="34"/>
      <c r="N13" s="34"/>
      <c r="O13" s="34"/>
      <c r="P13" s="34"/>
      <c r="Q13" s="16">
        <f>SUM(K13:P13)</f>
        <v>0</v>
      </c>
      <c r="R13" s="16">
        <f>J13+Q13</f>
        <v>4935</v>
      </c>
      <c r="S13" s="8"/>
    </row>
    <row r="14" spans="1:19" ht="12.75">
      <c r="A14" s="38" t="s">
        <v>15</v>
      </c>
      <c r="B14" s="36" t="s">
        <v>9</v>
      </c>
      <c r="C14" s="37" t="s">
        <v>10</v>
      </c>
      <c r="D14" s="16"/>
      <c r="E14" s="16"/>
      <c r="F14" s="16"/>
      <c r="G14" s="16"/>
      <c r="H14" s="16">
        <v>176979</v>
      </c>
      <c r="I14" s="16"/>
      <c r="J14" s="16">
        <f>SUM(D14:I14)</f>
        <v>176979</v>
      </c>
      <c r="K14" s="16"/>
      <c r="L14" s="16"/>
      <c r="M14" s="16"/>
      <c r="N14" s="16"/>
      <c r="O14" s="16"/>
      <c r="P14" s="16"/>
      <c r="Q14" s="16">
        <f>SUM(K14:P14)</f>
        <v>0</v>
      </c>
      <c r="R14" s="16">
        <f>J14+Q14</f>
        <v>176979</v>
      </c>
      <c r="S14" s="8"/>
    </row>
    <row r="15" spans="1:19" ht="13.5" thickBot="1">
      <c r="A15" s="39">
        <f>IF(A13=0,"",(A14/A13)*1000)</f>
      </c>
      <c r="B15" s="40" t="s">
        <v>11</v>
      </c>
      <c r="C15" s="41" t="s">
        <v>12</v>
      </c>
      <c r="D15" s="17" t="e">
        <f aca="true" t="shared" si="6" ref="D15:I15">(D14/D13)*1000</f>
        <v>#DIV/0!</v>
      </c>
      <c r="E15" s="17" t="e">
        <f t="shared" si="6"/>
        <v>#DIV/0!</v>
      </c>
      <c r="F15" s="17" t="e">
        <f t="shared" si="6"/>
        <v>#DIV/0!</v>
      </c>
      <c r="G15" s="17" t="e">
        <f t="shared" si="6"/>
        <v>#DIV/0!</v>
      </c>
      <c r="H15" s="17">
        <f t="shared" si="6"/>
        <v>35862.00607902735</v>
      </c>
      <c r="I15" s="17" t="e">
        <f t="shared" si="6"/>
        <v>#DIV/0!</v>
      </c>
      <c r="J15" s="17">
        <f aca="true" t="shared" si="7" ref="J15:R15">(J14/J13)*1000</f>
        <v>35862.00607902735</v>
      </c>
      <c r="K15" s="17" t="e">
        <f t="shared" si="7"/>
        <v>#DIV/0!</v>
      </c>
      <c r="L15" s="17" t="e">
        <f t="shared" si="7"/>
        <v>#DIV/0!</v>
      </c>
      <c r="M15" s="17" t="e">
        <f t="shared" si="7"/>
        <v>#DIV/0!</v>
      </c>
      <c r="N15" s="17" t="e">
        <f t="shared" si="7"/>
        <v>#DIV/0!</v>
      </c>
      <c r="O15" s="17" t="e">
        <f t="shared" si="7"/>
        <v>#DIV/0!</v>
      </c>
      <c r="P15" s="17" t="e">
        <f t="shared" si="7"/>
        <v>#DIV/0!</v>
      </c>
      <c r="Q15" s="17" t="e">
        <f t="shared" si="7"/>
        <v>#DIV/0!</v>
      </c>
      <c r="R15" s="17">
        <f t="shared" si="7"/>
        <v>35862.00607902735</v>
      </c>
      <c r="S15" s="10"/>
    </row>
    <row r="16" spans="1:19" ht="12.75">
      <c r="A16" s="35"/>
      <c r="B16" s="36" t="s">
        <v>6</v>
      </c>
      <c r="C16" s="37" t="s">
        <v>7</v>
      </c>
      <c r="D16" s="34">
        <v>29845</v>
      </c>
      <c r="E16" s="34">
        <v>2935</v>
      </c>
      <c r="F16" s="34">
        <v>15336</v>
      </c>
      <c r="G16" s="34">
        <v>10855</v>
      </c>
      <c r="H16" s="34">
        <v>5101</v>
      </c>
      <c r="I16" s="34">
        <v>19644</v>
      </c>
      <c r="J16" s="16">
        <f>SUM(D16:I16)</f>
        <v>83716</v>
      </c>
      <c r="K16" s="34">
        <v>1947</v>
      </c>
      <c r="L16" s="34"/>
      <c r="M16" s="34">
        <v>9469</v>
      </c>
      <c r="N16" s="34"/>
      <c r="O16" s="34"/>
      <c r="P16" s="34">
        <v>11509</v>
      </c>
      <c r="Q16" s="16">
        <f>SUM(K16:P16)</f>
        <v>22925</v>
      </c>
      <c r="R16" s="16">
        <f>J16+Q16</f>
        <v>106641</v>
      </c>
      <c r="S16" s="8"/>
    </row>
    <row r="17" spans="1:19" ht="12.75">
      <c r="A17" s="38" t="s">
        <v>16</v>
      </c>
      <c r="B17" s="36" t="s">
        <v>9</v>
      </c>
      <c r="C17" s="37" t="s">
        <v>10</v>
      </c>
      <c r="D17" s="34">
        <v>1133751</v>
      </c>
      <c r="E17" s="34">
        <v>93624</v>
      </c>
      <c r="F17" s="34">
        <v>511135</v>
      </c>
      <c r="G17" s="34">
        <v>350720</v>
      </c>
      <c r="H17" s="34">
        <v>189565</v>
      </c>
      <c r="I17" s="34">
        <v>704951</v>
      </c>
      <c r="J17" s="16">
        <f>SUM(D17:I17)</f>
        <v>2983746</v>
      </c>
      <c r="K17" s="16">
        <v>69183</v>
      </c>
      <c r="L17" s="16"/>
      <c r="M17" s="16">
        <v>397259</v>
      </c>
      <c r="N17" s="16"/>
      <c r="O17" s="16"/>
      <c r="P17" s="16">
        <v>505308</v>
      </c>
      <c r="Q17" s="16">
        <f>SUM(K17:P17)</f>
        <v>971750</v>
      </c>
      <c r="R17" s="16">
        <f>J17+Q17</f>
        <v>3955496</v>
      </c>
      <c r="S17" s="8"/>
    </row>
    <row r="18" spans="1:19" ht="13.5" thickBot="1">
      <c r="A18" s="39">
        <f>IF(A16=0,"",(A17/A16)*1000)</f>
      </c>
      <c r="B18" s="40" t="s">
        <v>11</v>
      </c>
      <c r="C18" s="41" t="s">
        <v>12</v>
      </c>
      <c r="D18" s="17">
        <f aca="true" t="shared" si="8" ref="D18:I18">(D17/D16)*1000</f>
        <v>37987.97118445301</v>
      </c>
      <c r="E18" s="17">
        <f t="shared" si="8"/>
        <v>31899.148211243613</v>
      </c>
      <c r="F18" s="17">
        <f t="shared" si="8"/>
        <v>33329.09494001044</v>
      </c>
      <c r="G18" s="17">
        <f t="shared" si="8"/>
        <v>32309.53477660064</v>
      </c>
      <c r="H18" s="17">
        <f t="shared" si="8"/>
        <v>37162.321113507154</v>
      </c>
      <c r="I18" s="17">
        <f t="shared" si="8"/>
        <v>35886.32661372429</v>
      </c>
      <c r="J18" s="17">
        <f aca="true" t="shared" si="9" ref="J18:R18">(J17/J16)*1000</f>
        <v>35641.28720913565</v>
      </c>
      <c r="K18" s="17">
        <f t="shared" si="9"/>
        <v>35533.12788906009</v>
      </c>
      <c r="L18" s="17" t="e">
        <f t="shared" si="9"/>
        <v>#DIV/0!</v>
      </c>
      <c r="M18" s="17">
        <f t="shared" si="9"/>
        <v>41953.63818777062</v>
      </c>
      <c r="N18" s="17" t="e">
        <f t="shared" si="9"/>
        <v>#DIV/0!</v>
      </c>
      <c r="O18" s="17" t="e">
        <f t="shared" si="9"/>
        <v>#DIV/0!</v>
      </c>
      <c r="P18" s="17">
        <f t="shared" si="9"/>
        <v>43905.46528803545</v>
      </c>
      <c r="Q18" s="17">
        <f t="shared" si="9"/>
        <v>42388.22246455834</v>
      </c>
      <c r="R18" s="17">
        <f t="shared" si="9"/>
        <v>37091.7001903583</v>
      </c>
      <c r="S18" s="10"/>
    </row>
    <row r="19" spans="1:19" ht="12.75">
      <c r="A19" s="35"/>
      <c r="B19" s="36" t="s">
        <v>6</v>
      </c>
      <c r="C19" s="37" t="s">
        <v>7</v>
      </c>
      <c r="D19" s="34">
        <v>137823</v>
      </c>
      <c r="E19" s="34">
        <v>93803</v>
      </c>
      <c r="F19" s="34">
        <v>139672</v>
      </c>
      <c r="G19" s="34">
        <v>121243</v>
      </c>
      <c r="H19" s="34">
        <v>102577</v>
      </c>
      <c r="I19" s="34">
        <v>125155</v>
      </c>
      <c r="J19" s="16">
        <f>SUM(D19:I19)</f>
        <v>720273</v>
      </c>
      <c r="K19" s="34">
        <v>159546</v>
      </c>
      <c r="L19" s="34">
        <v>167228</v>
      </c>
      <c r="M19" s="34">
        <v>184300</v>
      </c>
      <c r="N19" s="34">
        <v>141883</v>
      </c>
      <c r="O19" s="34">
        <v>87538</v>
      </c>
      <c r="P19" s="34">
        <v>157896</v>
      </c>
      <c r="Q19" s="16">
        <f>SUM(K19:P19)</f>
        <v>898391</v>
      </c>
      <c r="R19" s="16">
        <f>J19+Q19</f>
        <v>1618664</v>
      </c>
      <c r="S19" s="8"/>
    </row>
    <row r="20" spans="1:19" ht="12.75">
      <c r="A20" s="38" t="s">
        <v>17</v>
      </c>
      <c r="B20" s="36" t="s">
        <v>9</v>
      </c>
      <c r="C20" s="37" t="s">
        <v>10</v>
      </c>
      <c r="D20" s="34">
        <v>4893795</v>
      </c>
      <c r="E20" s="34">
        <v>3410403</v>
      </c>
      <c r="F20" s="34">
        <v>4355660</v>
      </c>
      <c r="G20" s="34">
        <v>4069355</v>
      </c>
      <c r="H20" s="34">
        <v>3736518</v>
      </c>
      <c r="I20" s="34">
        <v>4159711</v>
      </c>
      <c r="J20" s="16">
        <f>SUM(D20:I20)</f>
        <v>24625442</v>
      </c>
      <c r="K20" s="16">
        <v>5686158</v>
      </c>
      <c r="L20" s="16">
        <v>6288683</v>
      </c>
      <c r="M20" s="16">
        <v>7334067</v>
      </c>
      <c r="N20" s="16">
        <v>6009791</v>
      </c>
      <c r="O20" s="16">
        <v>3615831</v>
      </c>
      <c r="P20" s="16">
        <v>6163736</v>
      </c>
      <c r="Q20" s="16">
        <f>SUM(K20:P20)</f>
        <v>35098266</v>
      </c>
      <c r="R20" s="16">
        <f>J20+Q20</f>
        <v>59723708</v>
      </c>
      <c r="S20" s="8"/>
    </row>
    <row r="21" spans="1:19" ht="13.5" thickBot="1">
      <c r="A21" s="39">
        <f>IF(A19=0,"",(A20/A19)*1000)</f>
      </c>
      <c r="B21" s="40" t="s">
        <v>11</v>
      </c>
      <c r="C21" s="41" t="s">
        <v>12</v>
      </c>
      <c r="D21" s="17">
        <f aca="true" t="shared" si="10" ref="D21:I21">(D20/D19)*1000</f>
        <v>35507.82525413029</v>
      </c>
      <c r="E21" s="17">
        <f t="shared" si="10"/>
        <v>36357.078131829476</v>
      </c>
      <c r="F21" s="17">
        <f t="shared" si="10"/>
        <v>31184.918952975542</v>
      </c>
      <c r="G21" s="17">
        <f t="shared" si="10"/>
        <v>33563.62841566111</v>
      </c>
      <c r="H21" s="17">
        <f t="shared" si="10"/>
        <v>36426.469871413676</v>
      </c>
      <c r="I21" s="17">
        <f t="shared" si="10"/>
        <v>33236.47477128361</v>
      </c>
      <c r="J21" s="17">
        <f aca="true" t="shared" si="11" ref="J21:R21">(J20/J19)*1000</f>
        <v>34189.039433659185</v>
      </c>
      <c r="K21" s="17">
        <f t="shared" si="11"/>
        <v>35639.61490729946</v>
      </c>
      <c r="L21" s="17">
        <f t="shared" si="11"/>
        <v>37605.442868419166</v>
      </c>
      <c r="M21" s="17">
        <f t="shared" si="11"/>
        <v>39794.17797069995</v>
      </c>
      <c r="N21" s="17">
        <f t="shared" si="11"/>
        <v>42357.37191911646</v>
      </c>
      <c r="O21" s="17">
        <f t="shared" si="11"/>
        <v>41305.844319038595</v>
      </c>
      <c r="P21" s="17">
        <f t="shared" si="11"/>
        <v>39036.68237320768</v>
      </c>
      <c r="Q21" s="17">
        <f t="shared" si="11"/>
        <v>39067.9180891171</v>
      </c>
      <c r="R21" s="17">
        <f t="shared" si="11"/>
        <v>36896.91498668037</v>
      </c>
      <c r="S21" s="10"/>
    </row>
    <row r="22" spans="1:19" ht="12.75">
      <c r="A22" s="35"/>
      <c r="B22" s="36" t="s">
        <v>6</v>
      </c>
      <c r="C22" s="37" t="s">
        <v>7</v>
      </c>
      <c r="D22" s="34">
        <v>15943</v>
      </c>
      <c r="E22" s="34">
        <v>9816</v>
      </c>
      <c r="F22" s="34">
        <v>30235</v>
      </c>
      <c r="G22" s="34">
        <v>46909</v>
      </c>
      <c r="H22" s="34">
        <v>64708</v>
      </c>
      <c r="I22" s="34">
        <v>12388</v>
      </c>
      <c r="J22" s="16">
        <f>SUM(D22:I22)</f>
        <v>179999</v>
      </c>
      <c r="K22" s="34">
        <v>98391</v>
      </c>
      <c r="L22" s="34">
        <v>13640</v>
      </c>
      <c r="M22" s="34">
        <v>59293</v>
      </c>
      <c r="N22" s="34">
        <v>43610</v>
      </c>
      <c r="O22" s="34">
        <v>23673</v>
      </c>
      <c r="P22" s="34">
        <v>29383</v>
      </c>
      <c r="Q22" s="16">
        <f>SUM(K22:P22)</f>
        <v>267990</v>
      </c>
      <c r="R22" s="16">
        <f>J22+Q22</f>
        <v>447989</v>
      </c>
      <c r="S22" s="8"/>
    </row>
    <row r="23" spans="1:19" ht="12.75">
      <c r="A23" s="38" t="s">
        <v>18</v>
      </c>
      <c r="B23" s="36" t="s">
        <v>9</v>
      </c>
      <c r="C23" s="37" t="s">
        <v>10</v>
      </c>
      <c r="D23" s="34">
        <v>617867</v>
      </c>
      <c r="E23" s="34">
        <f>306449+5505</f>
        <v>311954</v>
      </c>
      <c r="F23" s="34">
        <v>899777</v>
      </c>
      <c r="G23" s="34">
        <v>1528079</v>
      </c>
      <c r="H23" s="34">
        <v>2358253</v>
      </c>
      <c r="I23" s="34">
        <v>450778</v>
      </c>
      <c r="J23" s="16">
        <f>SUM(D23:I23)</f>
        <v>6166708</v>
      </c>
      <c r="K23" s="16">
        <v>3669559</v>
      </c>
      <c r="L23" s="16">
        <v>527319</v>
      </c>
      <c r="M23" s="16">
        <v>2427244</v>
      </c>
      <c r="N23" s="16">
        <v>1850853</v>
      </c>
      <c r="O23" s="16">
        <v>1032710</v>
      </c>
      <c r="P23" s="16">
        <v>1228110</v>
      </c>
      <c r="Q23" s="16">
        <f>SUM(K23:P23)</f>
        <v>10735795</v>
      </c>
      <c r="R23" s="16">
        <f>J23+Q23</f>
        <v>16902503</v>
      </c>
      <c r="S23" s="8"/>
    </row>
    <row r="24" spans="1:19" ht="13.5" thickBot="1">
      <c r="A24" s="39">
        <f>IF(A22=0,"",(A23/A22)*1000)</f>
      </c>
      <c r="B24" s="40" t="s">
        <v>11</v>
      </c>
      <c r="C24" s="41" t="s">
        <v>12</v>
      </c>
      <c r="D24" s="17">
        <f aca="true" t="shared" si="12" ref="D24:I24">(D23/D22)*1000</f>
        <v>38754.751301511635</v>
      </c>
      <c r="E24" s="17">
        <f t="shared" si="12"/>
        <v>31780.154849225753</v>
      </c>
      <c r="F24" s="17">
        <f t="shared" si="12"/>
        <v>29759.450967421864</v>
      </c>
      <c r="G24" s="17">
        <f t="shared" si="12"/>
        <v>32575.390649981877</v>
      </c>
      <c r="H24" s="17">
        <f t="shared" si="12"/>
        <v>36444.53545156704</v>
      </c>
      <c r="I24" s="17">
        <f t="shared" si="12"/>
        <v>36388.278979657734</v>
      </c>
      <c r="J24" s="17">
        <f aca="true" t="shared" si="13" ref="J24:R24">(J23/J22)*1000</f>
        <v>34259.67922044011</v>
      </c>
      <c r="K24" s="17">
        <f t="shared" si="13"/>
        <v>37295.67745017329</v>
      </c>
      <c r="L24" s="17">
        <f t="shared" si="13"/>
        <v>38659.75073313783</v>
      </c>
      <c r="M24" s="17">
        <f t="shared" si="13"/>
        <v>40936.43431771035</v>
      </c>
      <c r="N24" s="17">
        <f t="shared" si="13"/>
        <v>42441.02270121532</v>
      </c>
      <c r="O24" s="17">
        <f t="shared" si="13"/>
        <v>43623.95978540954</v>
      </c>
      <c r="P24" s="17">
        <f t="shared" si="13"/>
        <v>41796.6170915155</v>
      </c>
      <c r="Q24" s="17">
        <f t="shared" si="13"/>
        <v>40060.43135937908</v>
      </c>
      <c r="R24" s="17">
        <f t="shared" si="13"/>
        <v>37729.727738850735</v>
      </c>
      <c r="S24" s="10"/>
    </row>
    <row r="25" spans="1:19" ht="12.75">
      <c r="A25" s="35"/>
      <c r="B25" s="36" t="s">
        <v>6</v>
      </c>
      <c r="C25" s="37" t="s">
        <v>7</v>
      </c>
      <c r="D25" s="34">
        <v>13857</v>
      </c>
      <c r="E25" s="34">
        <v>34462</v>
      </c>
      <c r="F25" s="34">
        <v>20469</v>
      </c>
      <c r="G25" s="34">
        <v>42468</v>
      </c>
      <c r="H25" s="34">
        <v>44032</v>
      </c>
      <c r="I25" s="34">
        <v>21360</v>
      </c>
      <c r="J25" s="16">
        <f>SUM(D25:I25)</f>
        <v>176648</v>
      </c>
      <c r="K25" s="34">
        <v>33693</v>
      </c>
      <c r="L25" s="34">
        <v>34466</v>
      </c>
      <c r="M25" s="34">
        <v>55361</v>
      </c>
      <c r="N25" s="34">
        <v>59180</v>
      </c>
      <c r="O25" s="34">
        <v>23194</v>
      </c>
      <c r="P25" s="34">
        <v>44878</v>
      </c>
      <c r="Q25" s="16">
        <f>SUM(K25:P25)</f>
        <v>250772</v>
      </c>
      <c r="R25" s="16">
        <f>J25+Q25</f>
        <v>427420</v>
      </c>
      <c r="S25" s="8"/>
    </row>
    <row r="26" spans="1:19" ht="12.75">
      <c r="A26" s="38" t="s">
        <v>19</v>
      </c>
      <c r="B26" s="36" t="s">
        <v>9</v>
      </c>
      <c r="C26" s="37" t="s">
        <v>10</v>
      </c>
      <c r="D26" s="34">
        <v>488302</v>
      </c>
      <c r="E26" s="34">
        <v>1111538</v>
      </c>
      <c r="F26" s="34">
        <v>654712</v>
      </c>
      <c r="G26" s="34">
        <v>1429959</v>
      </c>
      <c r="H26" s="34">
        <v>1605035</v>
      </c>
      <c r="I26" s="34">
        <v>734950</v>
      </c>
      <c r="J26" s="16">
        <f>SUM(D26:I26)</f>
        <v>6024496</v>
      </c>
      <c r="K26" s="16">
        <v>1266232</v>
      </c>
      <c r="L26" s="16">
        <v>1394993</v>
      </c>
      <c r="M26" s="16">
        <v>2289890</v>
      </c>
      <c r="N26" s="16">
        <v>2473254</v>
      </c>
      <c r="O26" s="16">
        <v>939601</v>
      </c>
      <c r="P26" s="16">
        <v>1791720</v>
      </c>
      <c r="Q26" s="16">
        <f>SUM(K26:P26)</f>
        <v>10155690</v>
      </c>
      <c r="R26" s="16">
        <f>J26+Q26</f>
        <v>16180186</v>
      </c>
      <c r="S26" s="8"/>
    </row>
    <row r="27" spans="1:19" ht="13.5" thickBot="1">
      <c r="A27" s="39"/>
      <c r="B27" s="40" t="s">
        <v>11</v>
      </c>
      <c r="C27" s="41" t="s">
        <v>12</v>
      </c>
      <c r="D27" s="17">
        <f aca="true" t="shared" si="14" ref="D27:I27">(D26/D25)*1000</f>
        <v>35238.65194486541</v>
      </c>
      <c r="E27" s="17">
        <f t="shared" si="14"/>
        <v>32254.018919389473</v>
      </c>
      <c r="F27" s="17">
        <f t="shared" si="14"/>
        <v>31985.539107919292</v>
      </c>
      <c r="G27" s="17">
        <f t="shared" si="14"/>
        <v>33671.446736366204</v>
      </c>
      <c r="H27" s="17">
        <f t="shared" si="14"/>
        <v>36451.55795784883</v>
      </c>
      <c r="I27" s="17">
        <f t="shared" si="14"/>
        <v>34407.77153558052</v>
      </c>
      <c r="J27" s="17">
        <f aca="true" t="shared" si="15" ref="J27:R27">(J26/J25)*1000</f>
        <v>34104.52425161904</v>
      </c>
      <c r="K27" s="17">
        <f t="shared" si="15"/>
        <v>37581.45608880183</v>
      </c>
      <c r="L27" s="17">
        <f t="shared" si="15"/>
        <v>40474.46759124935</v>
      </c>
      <c r="M27" s="17">
        <f t="shared" si="15"/>
        <v>41362.872780477235</v>
      </c>
      <c r="N27" s="17">
        <f t="shared" si="15"/>
        <v>41792.05812774586</v>
      </c>
      <c r="O27" s="17">
        <f t="shared" si="15"/>
        <v>40510.51996205916</v>
      </c>
      <c r="P27" s="17">
        <f t="shared" si="15"/>
        <v>39924.239048085925</v>
      </c>
      <c r="Q27" s="17">
        <f t="shared" si="15"/>
        <v>40497.703092849275</v>
      </c>
      <c r="R27" s="17">
        <f t="shared" si="15"/>
        <v>37855.47236909831</v>
      </c>
      <c r="S27" s="10"/>
    </row>
    <row r="28" spans="1:19" ht="12.75">
      <c r="A28" s="35"/>
      <c r="B28" s="36" t="s">
        <v>6</v>
      </c>
      <c r="C28" s="37" t="s">
        <v>7</v>
      </c>
      <c r="D28" s="34">
        <v>953</v>
      </c>
      <c r="E28" s="34">
        <v>749</v>
      </c>
      <c r="F28" s="34">
        <v>1026</v>
      </c>
      <c r="G28" s="34">
        <v>1782</v>
      </c>
      <c r="H28" s="34">
        <v>1567</v>
      </c>
      <c r="I28" s="34">
        <v>1644</v>
      </c>
      <c r="J28" s="16">
        <f>SUM(D28:I28)</f>
        <v>7721</v>
      </c>
      <c r="K28" s="34">
        <v>3413</v>
      </c>
      <c r="L28" s="34">
        <v>3050</v>
      </c>
      <c r="M28" s="34">
        <v>1794</v>
      </c>
      <c r="N28" s="34">
        <v>865</v>
      </c>
      <c r="O28" s="34">
        <v>777</v>
      </c>
      <c r="P28" s="34">
        <v>2006</v>
      </c>
      <c r="Q28" s="16">
        <f>SUM(K28:P28)</f>
        <v>11905</v>
      </c>
      <c r="R28" s="16">
        <f>J28+Q28</f>
        <v>19626</v>
      </c>
      <c r="S28" s="8"/>
    </row>
    <row r="29" spans="1:19" ht="12.75">
      <c r="A29" s="38" t="s">
        <v>20</v>
      </c>
      <c r="B29" s="36" t="s">
        <v>9</v>
      </c>
      <c r="C29" s="37" t="s">
        <v>10</v>
      </c>
      <c r="D29" s="34">
        <v>68423</v>
      </c>
      <c r="E29" s="34">
        <v>60166</v>
      </c>
      <c r="F29" s="34">
        <v>78624</v>
      </c>
      <c r="G29" s="34">
        <v>112365</v>
      </c>
      <c r="H29" s="34">
        <v>136506</v>
      </c>
      <c r="I29" s="34">
        <v>183473</v>
      </c>
      <c r="J29" s="16">
        <f>SUM(D29:I29)</f>
        <v>639557</v>
      </c>
      <c r="K29" s="16">
        <v>407515</v>
      </c>
      <c r="L29" s="16">
        <v>468766</v>
      </c>
      <c r="M29" s="16">
        <v>345302</v>
      </c>
      <c r="N29" s="16">
        <v>92927</v>
      </c>
      <c r="O29" s="16">
        <v>78528</v>
      </c>
      <c r="P29" s="16">
        <v>178475</v>
      </c>
      <c r="Q29" s="16">
        <f>SUM(K29:P29)</f>
        <v>1571513</v>
      </c>
      <c r="R29" s="16">
        <f>J29+Q29</f>
        <v>2211070</v>
      </c>
      <c r="S29" s="8"/>
    </row>
    <row r="30" spans="1:19" ht="13.5" thickBot="1">
      <c r="A30" s="39">
        <f>IF(A28=0,"",(A29/A28)*1000)</f>
      </c>
      <c r="B30" s="40" t="s">
        <v>11</v>
      </c>
      <c r="C30" s="41" t="s">
        <v>12</v>
      </c>
      <c r="D30" s="17">
        <f aca="true" t="shared" si="16" ref="D30:I30">(D29/D28)*1000</f>
        <v>71797.481636936</v>
      </c>
      <c r="E30" s="17">
        <f t="shared" si="16"/>
        <v>80328.43791722297</v>
      </c>
      <c r="F30" s="17">
        <f t="shared" si="16"/>
        <v>76631.57894736843</v>
      </c>
      <c r="G30" s="17">
        <f t="shared" si="16"/>
        <v>63055.555555555555</v>
      </c>
      <c r="H30" s="17">
        <f t="shared" si="16"/>
        <v>87112.95469049137</v>
      </c>
      <c r="I30" s="17">
        <f t="shared" si="16"/>
        <v>111601.58150851582</v>
      </c>
      <c r="J30" s="17">
        <f aca="true" t="shared" si="17" ref="J30:R30">(J29/J28)*1000</f>
        <v>82833.44126408496</v>
      </c>
      <c r="K30" s="17">
        <f t="shared" si="17"/>
        <v>119400.82039261647</v>
      </c>
      <c r="L30" s="17">
        <f t="shared" si="17"/>
        <v>153693.7704918033</v>
      </c>
      <c r="M30" s="17">
        <f t="shared" si="17"/>
        <v>192476.03121516164</v>
      </c>
      <c r="N30" s="17">
        <f t="shared" si="17"/>
        <v>107430.0578034682</v>
      </c>
      <c r="O30" s="17">
        <f t="shared" si="17"/>
        <v>101065.63706563706</v>
      </c>
      <c r="P30" s="17">
        <f t="shared" si="17"/>
        <v>88970.58823529411</v>
      </c>
      <c r="Q30" s="17">
        <f t="shared" si="17"/>
        <v>132004.4519109618</v>
      </c>
      <c r="R30" s="17">
        <f t="shared" si="17"/>
        <v>112660.24661163762</v>
      </c>
      <c r="S30" s="10"/>
    </row>
    <row r="31" spans="1:19" ht="12.75">
      <c r="A31" s="35"/>
      <c r="B31" s="36" t="s">
        <v>6</v>
      </c>
      <c r="C31" s="37" t="s">
        <v>7</v>
      </c>
      <c r="D31" s="34"/>
      <c r="E31" s="34"/>
      <c r="F31" s="34"/>
      <c r="G31" s="34"/>
      <c r="H31" s="34"/>
      <c r="I31" s="34"/>
      <c r="J31" s="16">
        <f>SUM(D31:I31)</f>
        <v>0</v>
      </c>
      <c r="K31" s="34"/>
      <c r="L31" s="34"/>
      <c r="M31" s="34"/>
      <c r="N31" s="34"/>
      <c r="O31" s="34"/>
      <c r="P31" s="34"/>
      <c r="Q31" s="16">
        <f>SUM(K31:P31)</f>
        <v>0</v>
      </c>
      <c r="R31" s="16">
        <f>J31+Q31</f>
        <v>0</v>
      </c>
      <c r="S31" s="8"/>
    </row>
    <row r="32" spans="1:19" ht="12.75">
      <c r="A32" s="38" t="s">
        <v>21</v>
      </c>
      <c r="B32" s="36" t="s">
        <v>9</v>
      </c>
      <c r="C32" s="37" t="s">
        <v>10</v>
      </c>
      <c r="D32" s="16"/>
      <c r="E32" s="16"/>
      <c r="F32" s="16"/>
      <c r="G32" s="16"/>
      <c r="H32" s="16"/>
      <c r="I32" s="16"/>
      <c r="J32" s="16">
        <f>SUM(D32:I32)</f>
        <v>0</v>
      </c>
      <c r="K32" s="16"/>
      <c r="L32" s="16"/>
      <c r="M32" s="16"/>
      <c r="N32" s="16"/>
      <c r="O32" s="16"/>
      <c r="P32" s="16"/>
      <c r="Q32" s="16">
        <f>SUM(K32:P32)</f>
        <v>0</v>
      </c>
      <c r="R32" s="16">
        <f>J32+Q32</f>
        <v>0</v>
      </c>
      <c r="S32" s="8"/>
    </row>
    <row r="33" spans="1:19" ht="13.5" thickBot="1">
      <c r="A33" s="39"/>
      <c r="B33" s="40" t="s">
        <v>11</v>
      </c>
      <c r="C33" s="41" t="s">
        <v>12</v>
      </c>
      <c r="D33" s="17" t="e">
        <f aca="true" t="shared" si="18" ref="D33:I33">(D32/D31)*1000</f>
        <v>#DIV/0!</v>
      </c>
      <c r="E33" s="17" t="e">
        <f t="shared" si="18"/>
        <v>#DIV/0!</v>
      </c>
      <c r="F33" s="17" t="e">
        <f t="shared" si="18"/>
        <v>#DIV/0!</v>
      </c>
      <c r="G33" s="17" t="e">
        <f t="shared" si="18"/>
        <v>#DIV/0!</v>
      </c>
      <c r="H33" s="17" t="e">
        <f t="shared" si="18"/>
        <v>#DIV/0!</v>
      </c>
      <c r="I33" s="17" t="e">
        <f t="shared" si="18"/>
        <v>#DIV/0!</v>
      </c>
      <c r="J33" s="17" t="e">
        <f aca="true" t="shared" si="19" ref="J33:R33">(J32/J31)*1000</f>
        <v>#DIV/0!</v>
      </c>
      <c r="K33" s="17" t="e">
        <f t="shared" si="19"/>
        <v>#DIV/0!</v>
      </c>
      <c r="L33" s="17" t="e">
        <f t="shared" si="19"/>
        <v>#DIV/0!</v>
      </c>
      <c r="M33" s="17" t="e">
        <f t="shared" si="19"/>
        <v>#DIV/0!</v>
      </c>
      <c r="N33" s="17" t="e">
        <f t="shared" si="19"/>
        <v>#DIV/0!</v>
      </c>
      <c r="O33" s="17" t="e">
        <f t="shared" si="19"/>
        <v>#DIV/0!</v>
      </c>
      <c r="P33" s="17" t="e">
        <f t="shared" si="19"/>
        <v>#DIV/0!</v>
      </c>
      <c r="Q33" s="17" t="e">
        <f t="shared" si="19"/>
        <v>#DIV/0!</v>
      </c>
      <c r="R33" s="17" t="e">
        <f t="shared" si="19"/>
        <v>#DIV/0!</v>
      </c>
      <c r="S33" s="10"/>
    </row>
    <row r="34" spans="1:19" ht="12.75">
      <c r="A34" s="35"/>
      <c r="B34" s="36" t="s">
        <v>6</v>
      </c>
      <c r="C34" s="37" t="s">
        <v>7</v>
      </c>
      <c r="D34" s="34">
        <v>5620</v>
      </c>
      <c r="E34" s="34">
        <v>6014</v>
      </c>
      <c r="F34" s="34">
        <v>6597</v>
      </c>
      <c r="G34" s="34">
        <v>16438</v>
      </c>
      <c r="H34" s="34">
        <v>6547</v>
      </c>
      <c r="I34" s="34">
        <v>6527</v>
      </c>
      <c r="J34" s="16">
        <f>SUM(D34:I34)</f>
        <v>47743</v>
      </c>
      <c r="K34" s="34">
        <v>5474</v>
      </c>
      <c r="L34" s="34">
        <v>6493</v>
      </c>
      <c r="M34" s="34">
        <v>6502</v>
      </c>
      <c r="N34" s="34">
        <v>5585</v>
      </c>
      <c r="O34" s="34"/>
      <c r="P34" s="34"/>
      <c r="Q34" s="16">
        <f>SUM(K34:P34)</f>
        <v>24054</v>
      </c>
      <c r="R34" s="16">
        <f>J34+Q34</f>
        <v>71797</v>
      </c>
      <c r="S34" s="8"/>
    </row>
    <row r="35" spans="1:19" ht="12.75">
      <c r="A35" s="38" t="s">
        <v>22</v>
      </c>
      <c r="B35" s="36" t="s">
        <v>9</v>
      </c>
      <c r="C35" s="37" t="s">
        <v>10</v>
      </c>
      <c r="D35" s="16">
        <v>198532</v>
      </c>
      <c r="E35" s="34">
        <v>185616</v>
      </c>
      <c r="F35" s="16">
        <v>211211</v>
      </c>
      <c r="G35" s="16">
        <v>557015</v>
      </c>
      <c r="H35" s="16">
        <v>238299</v>
      </c>
      <c r="I35" s="16">
        <v>228032</v>
      </c>
      <c r="J35" s="16">
        <f>SUM(D35:I35)</f>
        <v>1618705</v>
      </c>
      <c r="K35" s="16">
        <v>212978</v>
      </c>
      <c r="L35" s="16">
        <v>263568</v>
      </c>
      <c r="M35" s="16">
        <v>268559</v>
      </c>
      <c r="N35" s="16">
        <v>221726</v>
      </c>
      <c r="O35" s="16"/>
      <c r="P35" s="16"/>
      <c r="Q35" s="16">
        <f>SUM(K35:P35)</f>
        <v>966831</v>
      </c>
      <c r="R35" s="16">
        <f>J35+Q35</f>
        <v>2585536</v>
      </c>
      <c r="S35" s="8"/>
    </row>
    <row r="36" spans="1:19" ht="13.5" thickBot="1">
      <c r="A36" s="39"/>
      <c r="B36" s="40" t="s">
        <v>11</v>
      </c>
      <c r="C36" s="41" t="s">
        <v>12</v>
      </c>
      <c r="D36" s="17">
        <f aca="true" t="shared" si="20" ref="D36:I36">(D35/D34)*1000</f>
        <v>35325.97864768683</v>
      </c>
      <c r="E36" s="17">
        <f t="shared" si="20"/>
        <v>30863.984037246424</v>
      </c>
      <c r="F36" s="17">
        <f t="shared" si="20"/>
        <v>32016.219493709264</v>
      </c>
      <c r="G36" s="17">
        <f t="shared" si="20"/>
        <v>33885.81335928945</v>
      </c>
      <c r="H36" s="17">
        <f t="shared" si="20"/>
        <v>36398.197647777604</v>
      </c>
      <c r="I36" s="17">
        <f t="shared" si="20"/>
        <v>34936.724375670296</v>
      </c>
      <c r="J36" s="17">
        <f aca="true" t="shared" si="21" ref="J36:R36">(J35/J34)*1000</f>
        <v>33904.55145256896</v>
      </c>
      <c r="K36" s="17">
        <f t="shared" si="21"/>
        <v>38907.19766167337</v>
      </c>
      <c r="L36" s="17">
        <f t="shared" si="21"/>
        <v>40592.638225781615</v>
      </c>
      <c r="M36" s="17">
        <f t="shared" si="21"/>
        <v>41304.0602891418</v>
      </c>
      <c r="N36" s="17">
        <f t="shared" si="21"/>
        <v>39700.26857654432</v>
      </c>
      <c r="O36" s="17" t="e">
        <f t="shared" si="21"/>
        <v>#DIV/0!</v>
      </c>
      <c r="P36" s="17" t="e">
        <f t="shared" si="21"/>
        <v>#DIV/0!</v>
      </c>
      <c r="Q36" s="17">
        <f t="shared" si="21"/>
        <v>40194.18807682714</v>
      </c>
      <c r="R36" s="17">
        <f t="shared" si="21"/>
        <v>36011.75536582308</v>
      </c>
      <c r="S36" s="10"/>
    </row>
    <row r="37" spans="1:19" ht="12.75">
      <c r="A37" s="35"/>
      <c r="B37" s="36" t="s">
        <v>6</v>
      </c>
      <c r="C37" s="37" t="s">
        <v>7</v>
      </c>
      <c r="D37" s="34">
        <f>13+1+7503</f>
        <v>7517</v>
      </c>
      <c r="E37" s="34">
        <f>13+1+4028</f>
        <v>4042</v>
      </c>
      <c r="F37" s="34">
        <f>11</f>
        <v>11</v>
      </c>
      <c r="G37" s="34">
        <f>40+9</f>
        <v>49</v>
      </c>
      <c r="H37" s="34">
        <f>134+6053+23+3</f>
        <v>6213</v>
      </c>
      <c r="I37" s="34">
        <f>322+13+1</f>
        <v>336</v>
      </c>
      <c r="J37" s="16">
        <f>SUM(D37:I37)</f>
        <v>18168</v>
      </c>
      <c r="K37" s="34">
        <f>161+4</f>
        <v>165</v>
      </c>
      <c r="L37" s="34">
        <f>147</f>
        <v>147</v>
      </c>
      <c r="M37" s="34">
        <f>81+10+19839</f>
        <v>19930</v>
      </c>
      <c r="N37" s="34">
        <f>1+11+1+10794</f>
        <v>10807</v>
      </c>
      <c r="O37" s="34">
        <f>54+2+6+9950</f>
        <v>10012</v>
      </c>
      <c r="P37" s="34">
        <f>1+754+6298+12</f>
        <v>7065</v>
      </c>
      <c r="Q37" s="16">
        <f>SUM(K37:P37)</f>
        <v>48126</v>
      </c>
      <c r="R37" s="16">
        <f>J37+Q37</f>
        <v>66294</v>
      </c>
      <c r="S37" s="8"/>
    </row>
    <row r="38" spans="1:19" ht="12.75">
      <c r="A38" s="38" t="s">
        <v>23</v>
      </c>
      <c r="B38" s="36" t="s">
        <v>9</v>
      </c>
      <c r="C38" s="37" t="s">
        <v>10</v>
      </c>
      <c r="D38" s="34">
        <f>5030+3073+11934+293+269387</f>
        <v>289717</v>
      </c>
      <c r="E38" s="34">
        <f>5026+1901+17528+143806</f>
        <v>168261</v>
      </c>
      <c r="F38" s="34">
        <f>1872+8429+6554</f>
        <v>16855</v>
      </c>
      <c r="G38" s="34">
        <f>14979+1868+6750+4831+348</f>
        <v>28776</v>
      </c>
      <c r="H38" s="34">
        <f>49790+223818+7959+12145+3245</f>
        <v>296957</v>
      </c>
      <c r="I38" s="34">
        <f>119164+1860+372+6755+1103+329</f>
        <v>129583</v>
      </c>
      <c r="J38" s="16">
        <f>SUM(D38:I38)</f>
        <v>930149</v>
      </c>
      <c r="K38" s="16">
        <f>63967+8377+3096</f>
        <v>75440</v>
      </c>
      <c r="L38" s="16">
        <f>49338+1910+15790+289+490</f>
        <v>67817</v>
      </c>
      <c r="M38" s="16">
        <f>27907+3917+3524+5270+570+844147</f>
        <v>885335</v>
      </c>
      <c r="N38" s="16">
        <f>2066+24853+6525+1426+461715</f>
        <v>496585</v>
      </c>
      <c r="O38" s="16">
        <f>21616+10111+2467+288+427474</f>
        <v>461956</v>
      </c>
      <c r="P38" s="16">
        <f>4035+27131+239963+3731+394</f>
        <v>275254</v>
      </c>
      <c r="Q38" s="16">
        <f>SUM(K38:P38)</f>
        <v>2262387</v>
      </c>
      <c r="R38" s="16">
        <f>J38+Q38</f>
        <v>3192536</v>
      </c>
      <c r="S38" s="8"/>
    </row>
    <row r="39" spans="1:19" ht="13.5" thickBot="1">
      <c r="A39" s="39">
        <f>IF(A37=0,"",(A38/A37)*1000)</f>
      </c>
      <c r="B39" s="40" t="s">
        <v>11</v>
      </c>
      <c r="C39" s="41" t="s">
        <v>12</v>
      </c>
      <c r="D39" s="17">
        <f aca="true" t="shared" si="22" ref="D39:I39">(D38/D37)*1000</f>
        <v>38541.57243581216</v>
      </c>
      <c r="E39" s="17">
        <f t="shared" si="22"/>
        <v>41628.154379020285</v>
      </c>
      <c r="F39" s="17">
        <f t="shared" si="22"/>
        <v>1532272.7272727273</v>
      </c>
      <c r="G39" s="17">
        <f t="shared" si="22"/>
        <v>587265.306122449</v>
      </c>
      <c r="H39" s="17">
        <f t="shared" si="22"/>
        <v>47796.07275068405</v>
      </c>
      <c r="I39" s="17">
        <f t="shared" si="22"/>
        <v>385663.6904761905</v>
      </c>
      <c r="J39" s="17">
        <f aca="true" t="shared" si="23" ref="J39:R39">(J38/J37)*1000</f>
        <v>51197.104799647735</v>
      </c>
      <c r="K39" s="17">
        <f t="shared" si="23"/>
        <v>457212.1212121212</v>
      </c>
      <c r="L39" s="17">
        <f t="shared" si="23"/>
        <v>461340.1360544218</v>
      </c>
      <c r="M39" s="17">
        <f t="shared" si="23"/>
        <v>44422.227797290514</v>
      </c>
      <c r="N39" s="17">
        <f t="shared" si="23"/>
        <v>45950.30998426945</v>
      </c>
      <c r="O39" s="17">
        <f t="shared" si="23"/>
        <v>46140.231721933684</v>
      </c>
      <c r="P39" s="17">
        <f t="shared" si="23"/>
        <v>38960.22646850673</v>
      </c>
      <c r="Q39" s="17">
        <f t="shared" si="23"/>
        <v>47009.66213689066</v>
      </c>
      <c r="R39" s="17">
        <f t="shared" si="23"/>
        <v>48157.23896581893</v>
      </c>
      <c r="S39" s="10"/>
    </row>
    <row r="40" spans="1:19" ht="12.75">
      <c r="A40" s="35"/>
      <c r="B40" s="36" t="s">
        <v>6</v>
      </c>
      <c r="C40" s="37" t="s">
        <v>7</v>
      </c>
      <c r="D40" s="16">
        <f>D4+D7+D10+D13+D16+D19+D22+D25+D28+D31+D34+D37</f>
        <v>340594</v>
      </c>
      <c r="E40" s="16">
        <f aca="true" t="shared" si="24" ref="E40:I41">E4+E7+E10+E13+E16+E19+E22+E25+E28+E31+E34+E37</f>
        <v>313267</v>
      </c>
      <c r="F40" s="16">
        <f t="shared" si="24"/>
        <v>310514</v>
      </c>
      <c r="G40" s="16">
        <f t="shared" si="24"/>
        <v>413100</v>
      </c>
      <c r="H40" s="16">
        <f t="shared" si="24"/>
        <v>393417</v>
      </c>
      <c r="I40" s="16">
        <f t="shared" si="24"/>
        <v>332834</v>
      </c>
      <c r="J40" s="16">
        <f>SUM(D40:I40)</f>
        <v>2103726</v>
      </c>
      <c r="K40" s="16">
        <f aca="true" t="shared" si="25" ref="K40:P41">K4+K7+K10+K13+K16+K19+K22+K25+K28+K31+K34+K37</f>
        <v>423098</v>
      </c>
      <c r="L40" s="16">
        <f t="shared" si="25"/>
        <v>395621</v>
      </c>
      <c r="M40" s="16">
        <f t="shared" si="25"/>
        <v>460276</v>
      </c>
      <c r="N40" s="16">
        <f t="shared" si="25"/>
        <v>359794</v>
      </c>
      <c r="O40" s="16">
        <f t="shared" si="25"/>
        <v>244922</v>
      </c>
      <c r="P40" s="16">
        <f t="shared" si="25"/>
        <v>399966</v>
      </c>
      <c r="Q40" s="16">
        <f>SUM(K40:P40)</f>
        <v>2283677</v>
      </c>
      <c r="R40" s="16">
        <f>J40+Q40</f>
        <v>4387403</v>
      </c>
      <c r="S40" s="8"/>
    </row>
    <row r="41" spans="1:19" ht="12.75">
      <c r="A41" s="38" t="s">
        <v>24</v>
      </c>
      <c r="B41" s="36" t="s">
        <v>9</v>
      </c>
      <c r="C41" s="37" t="s">
        <v>10</v>
      </c>
      <c r="D41" s="34">
        <f>D5+D8+D11+D14+D17+D20+D23+D26+D29+D32+D35+D38</f>
        <v>12726594</v>
      </c>
      <c r="E41" s="16">
        <f t="shared" si="24"/>
        <v>11057759</v>
      </c>
      <c r="F41" s="16">
        <f t="shared" si="24"/>
        <v>9780399</v>
      </c>
      <c r="G41" s="34">
        <f t="shared" si="24"/>
        <v>13917341</v>
      </c>
      <c r="H41" s="34">
        <f t="shared" si="24"/>
        <v>14492929</v>
      </c>
      <c r="I41" s="16">
        <f t="shared" si="24"/>
        <v>11700578</v>
      </c>
      <c r="J41" s="16">
        <f>SUM(D41:I41)</f>
        <v>73675600</v>
      </c>
      <c r="K41" s="16">
        <f t="shared" si="25"/>
        <v>15709102</v>
      </c>
      <c r="L41" s="16">
        <f t="shared" si="25"/>
        <v>15833617</v>
      </c>
      <c r="M41" s="16">
        <f t="shared" si="25"/>
        <v>19109066</v>
      </c>
      <c r="N41" s="16">
        <f t="shared" si="25"/>
        <v>15373219</v>
      </c>
      <c r="O41" s="16">
        <f t="shared" si="25"/>
        <v>10371230</v>
      </c>
      <c r="P41" s="16">
        <f t="shared" si="25"/>
        <v>16156635</v>
      </c>
      <c r="Q41" s="16">
        <f>SUM(K41:P41)</f>
        <v>92552869</v>
      </c>
      <c r="R41" s="16">
        <f>J41+Q41</f>
        <v>166228469</v>
      </c>
      <c r="S41" s="8"/>
    </row>
    <row r="42" spans="1:19" ht="13.5" thickBot="1">
      <c r="A42" s="39">
        <f>IF(A40=0,"",(A41/A40)*1000)</f>
      </c>
      <c r="B42" s="40" t="s">
        <v>11</v>
      </c>
      <c r="C42" s="41" t="s">
        <v>12</v>
      </c>
      <c r="D42" s="17">
        <f aca="true" t="shared" si="26" ref="D42:I42">(D41/D40)*1000</f>
        <v>37365.878435909035</v>
      </c>
      <c r="E42" s="17">
        <f t="shared" si="26"/>
        <v>35298.19291530867</v>
      </c>
      <c r="F42" s="17">
        <f t="shared" si="26"/>
        <v>31497.44939036565</v>
      </c>
      <c r="G42" s="17">
        <f t="shared" si="26"/>
        <v>33690.00484144275</v>
      </c>
      <c r="H42" s="17">
        <f t="shared" si="26"/>
        <v>36838.59365507845</v>
      </c>
      <c r="I42" s="17">
        <f t="shared" si="26"/>
        <v>35154.39528413564</v>
      </c>
      <c r="J42" s="17">
        <f aca="true" t="shared" si="27" ref="J42:R42">(J41/J40)*1000</f>
        <v>35021.48093430418</v>
      </c>
      <c r="K42" s="17">
        <f t="shared" si="27"/>
        <v>37128.755040203454</v>
      </c>
      <c r="L42" s="17">
        <f t="shared" si="27"/>
        <v>40022.18537438609</v>
      </c>
      <c r="M42" s="17">
        <f t="shared" si="27"/>
        <v>41516.53790334495</v>
      </c>
      <c r="N42" s="17">
        <f t="shared" si="27"/>
        <v>42727.835928336775</v>
      </c>
      <c r="O42" s="17">
        <f t="shared" si="27"/>
        <v>42345.03229599628</v>
      </c>
      <c r="P42" s="17">
        <f t="shared" si="27"/>
        <v>40395.02107679153</v>
      </c>
      <c r="Q42" s="17">
        <f t="shared" si="27"/>
        <v>40528.0033034444</v>
      </c>
      <c r="R42" s="17">
        <f t="shared" si="27"/>
        <v>37887.66817180916</v>
      </c>
      <c r="S42" s="10"/>
    </row>
    <row r="43" spans="1:19" ht="18" thickBot="1">
      <c r="A43" s="32" t="s">
        <v>25</v>
      </c>
      <c r="B43" s="33"/>
      <c r="C43" s="6"/>
      <c r="D43" s="27">
        <v>106.02</v>
      </c>
      <c r="E43" s="26">
        <v>107.38</v>
      </c>
      <c r="F43" s="26">
        <v>107.19</v>
      </c>
      <c r="G43" s="27">
        <v>106.34</v>
      </c>
      <c r="H43" s="27">
        <v>108.7</v>
      </c>
      <c r="I43" s="14">
        <v>106.71</v>
      </c>
      <c r="J43" s="15">
        <f>'総合計'!J43</f>
        <v>107.05737795391397</v>
      </c>
      <c r="K43" s="14">
        <v>107.88</v>
      </c>
      <c r="L43" s="14">
        <v>108.14</v>
      </c>
      <c r="M43" s="15">
        <v>110.67</v>
      </c>
      <c r="N43" s="15">
        <v>115.37</v>
      </c>
      <c r="O43" s="27">
        <v>116.56</v>
      </c>
      <c r="P43" s="27">
        <v>118.1</v>
      </c>
      <c r="Q43" s="18">
        <f>'総合計'!Q43</f>
        <v>112.74800993728414</v>
      </c>
      <c r="R43" s="18">
        <f>'総合計'!R43</f>
        <v>109.9268961294958</v>
      </c>
      <c r="S43" s="8"/>
    </row>
  </sheetData>
  <printOptions/>
  <pageMargins left="0.7086614173228347" right="0.2362204724409449" top="0.3937007874015748" bottom="0.3937007874015748" header="0.2362204724409449" footer="0.2755905511811024"/>
  <pageSetup horizontalDpi="300" verticalDpi="300" orientation="landscape" paperSize="12" scale="110" r:id="rId1"/>
  <headerFooter alignWithMargins="0">
    <oddFooter>&amp;C&amp;9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岡村</cp:lastModifiedBy>
  <cp:lastPrinted>2001-04-25T01:44:24Z</cp:lastPrinted>
  <dcterms:created xsi:type="dcterms:W3CDTF">1998-08-05T13:54:29Z</dcterms:created>
  <dcterms:modified xsi:type="dcterms:W3CDTF">2001-06-12T01:59:43Z</dcterms:modified>
  <cp:category/>
  <cp:version/>
  <cp:contentType/>
  <cp:contentStatus/>
</cp:coreProperties>
</file>