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100" tabRatio="614" activeTab="0"/>
  </bookViews>
  <sheets>
    <sheet name="総合計" sheetId="1" r:id="rId1"/>
    <sheet name="一般計" sheetId="2" r:id="rId2"/>
    <sheet name="原料計" sheetId="3" r:id="rId3"/>
    <sheet name="P合計" sheetId="4" r:id="rId4"/>
    <sheet name="P一般" sheetId="5" r:id="rId5"/>
    <sheet name="P原料" sheetId="6" r:id="rId6"/>
    <sheet name="B合計" sheetId="7" r:id="rId7"/>
    <sheet name="B一般" sheetId="8" r:id="rId8"/>
    <sheet name="B原料" sheetId="9" r:id="rId9"/>
    <sheet name="液化石油ガス" sheetId="10" r:id="rId10"/>
  </sheets>
  <definedNames>
    <definedName name="_xlnm.Print_Area" localSheetId="7">'B一般'!$A$1:$R$50</definedName>
    <definedName name="_xlnm.Print_Area" localSheetId="8">'B原料'!$A$1:$R$50</definedName>
    <definedName name="_xlnm.Print_Area" localSheetId="6">'B合計'!$A$1:$R$50</definedName>
    <definedName name="_xlnm.Print_Area" localSheetId="4">'P一般'!$A$1:$R$50</definedName>
    <definedName name="_xlnm.Print_Area" localSheetId="5">'P原料'!$A$1:$R$50</definedName>
    <definedName name="_xlnm.Print_Area" localSheetId="3">'P合計'!$A$1:$R$50</definedName>
    <definedName name="_xlnm.Print_Area" localSheetId="1">'一般計'!$A$1:$R$50</definedName>
    <definedName name="_xlnm.Print_Area" localSheetId="9">'液化石油ガス'!$A$1:$R$50</definedName>
    <definedName name="_xlnm.Print_Area" localSheetId="2">'原料計'!$A$1:$R$50</definedName>
    <definedName name="_xlnm.Print_Area" localSheetId="0">'総合計'!$A$1:$R$59</definedName>
  </definedNames>
  <calcPr fullCalcOnLoad="1"/>
</workbook>
</file>

<file path=xl/sharedStrings.xml><?xml version="1.0" encoding="utf-8"?>
<sst xmlns="http://schemas.openxmlformats.org/spreadsheetml/2006/main" count="1264" uniqueCount="54">
  <si>
    <t>一般用</t>
  </si>
  <si>
    <t>ton</t>
  </si>
  <si>
    <t>千円</t>
  </si>
  <si>
    <t>円/t</t>
  </si>
  <si>
    <t>合計</t>
  </si>
  <si>
    <t>原料用</t>
  </si>
  <si>
    <t>2711.13-020</t>
  </si>
  <si>
    <t>2711.13-010</t>
  </si>
  <si>
    <t>総合計</t>
  </si>
  <si>
    <t>輸入量</t>
  </si>
  <si>
    <t>金額</t>
  </si>
  <si>
    <t>韓国</t>
  </si>
  <si>
    <t>その他</t>
  </si>
  <si>
    <t>為替レート（円/＄）</t>
  </si>
  <si>
    <t>上期</t>
  </si>
  <si>
    <t>下期</t>
  </si>
  <si>
    <t>年度</t>
  </si>
  <si>
    <t>サウジアラビア</t>
  </si>
  <si>
    <t>CIF</t>
  </si>
  <si>
    <t>クウェート</t>
  </si>
  <si>
    <t>イラン</t>
  </si>
  <si>
    <t>オーストラリア</t>
  </si>
  <si>
    <t>インドネシア</t>
  </si>
  <si>
    <t>アルジェリア</t>
  </si>
  <si>
    <t>UAE</t>
  </si>
  <si>
    <t>液化石油ガス(プロパンorブタン）2711.19-010</t>
  </si>
  <si>
    <t>原料用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</si>
  <si>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</si>
  <si>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</si>
  <si>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</si>
  <si>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</si>
  <si>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</si>
  <si>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</si>
  <si>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</si>
  <si>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</si>
  <si>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</si>
  <si>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</si>
  <si>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</si>
  <si>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</si>
  <si>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東ティモール</t>
  </si>
  <si>
    <t>カタール</t>
  </si>
  <si>
    <t>プロパン</t>
  </si>
  <si>
    <t>ブタン</t>
  </si>
  <si>
    <t>2711.12-020</t>
  </si>
  <si>
    <t>ブタン</t>
  </si>
  <si>
    <t>プロパン</t>
  </si>
  <si>
    <t>2711.12-010</t>
  </si>
  <si>
    <t>プロパン
or ブタン</t>
  </si>
  <si>
    <t>ナイジェリア</t>
  </si>
  <si>
    <t>中国</t>
  </si>
  <si>
    <t>イラン</t>
  </si>
  <si>
    <t>アメリカ</t>
  </si>
  <si>
    <t>（電力除く）</t>
  </si>
  <si>
    <t>※全て確定値。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</si>
</sst>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"/>
    <numFmt numFmtId="178" formatCode="0.00_)"/>
    <numFmt numFmtId="179" formatCode="#,##0.0;[Red]\-#,##0.0"/>
    <numFmt numFmtId="180" formatCode="#,##0.00_ ;[Red]\-#,##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yyyy&quot;年&quot;m&quot;月&quot;d&quot;日&quot;;@"/>
  </numFmts>
  <fonts count="64">
    <font>
      <sz val="10.5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9"/>
      <name val="ＭＳ Ｐゴシック"/>
      <family val="3"/>
    </font>
    <font>
      <u val="single"/>
      <sz val="6.3"/>
      <color indexed="12"/>
      <name val="ＭＳ Ｐゴシック"/>
      <family val="3"/>
    </font>
    <font>
      <u val="single"/>
      <sz val="6.3"/>
      <color indexed="36"/>
      <name val="ＭＳ Ｐゴシック"/>
      <family val="3"/>
    </font>
    <font>
      <sz val="9"/>
      <color indexed="12"/>
      <name val="Arial"/>
      <family val="2"/>
    </font>
    <font>
      <sz val="9"/>
      <name val="Times New Roman"/>
      <family val="1"/>
    </font>
    <font>
      <sz val="11"/>
      <name val="Arial Narrow"/>
      <family val="2"/>
    </font>
    <font>
      <sz val="14"/>
      <name val="メイリオ"/>
      <family val="3"/>
    </font>
    <font>
      <sz val="14"/>
      <color indexed="12"/>
      <name val="メイリオ"/>
      <family val="3"/>
    </font>
    <font>
      <sz val="10.5"/>
      <name val="メイリオ"/>
      <family val="3"/>
    </font>
    <font>
      <sz val="11"/>
      <name val="メイリオ"/>
      <family val="3"/>
    </font>
    <font>
      <sz val="12"/>
      <name val="メイリオ"/>
      <family val="3"/>
    </font>
    <font>
      <b/>
      <sz val="9"/>
      <color indexed="16"/>
      <name val="メイリオ"/>
      <family val="3"/>
    </font>
    <font>
      <sz val="9"/>
      <color indexed="16"/>
      <name val="メイリオ"/>
      <family val="3"/>
    </font>
    <font>
      <sz val="20"/>
      <name val="メイリオ"/>
      <family val="3"/>
    </font>
    <font>
      <sz val="9"/>
      <name val="メイリオ"/>
      <family val="3"/>
    </font>
    <font>
      <b/>
      <sz val="12"/>
      <name val="メイリオ"/>
      <family val="3"/>
    </font>
    <font>
      <b/>
      <sz val="12"/>
      <name val="ＭＳ Ｐゴシック"/>
      <family val="3"/>
    </font>
    <font>
      <sz val="11"/>
      <name val="Verdana"/>
      <family val="2"/>
    </font>
    <font>
      <b/>
      <sz val="14"/>
      <color indexed="12"/>
      <name val="メイリオ"/>
      <family val="3"/>
    </font>
    <font>
      <b/>
      <sz val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Arial Narrow"/>
      <family val="2"/>
    </font>
    <font>
      <sz val="9"/>
      <color indexed="12"/>
      <name val="ＭＳ Ｐゴシック"/>
      <family val="3"/>
    </font>
    <font>
      <sz val="20"/>
      <color indexed="8"/>
      <name val="Lucida Console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Arial"/>
      <family val="2"/>
    </font>
    <font>
      <sz val="9"/>
      <color rgb="FF0000FF"/>
      <name val="Arial Narrow"/>
      <family val="2"/>
    </font>
    <font>
      <sz val="9"/>
      <color rgb="FF0000FF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Alignment="1">
      <alignment vertical="center"/>
    </xf>
    <xf numFmtId="14" fontId="0" fillId="0" borderId="10" xfId="0" applyNumberFormat="1" applyBorder="1" applyAlignment="1" applyProtection="1">
      <alignment horizontal="center"/>
      <protection/>
    </xf>
    <xf numFmtId="37" fontId="0" fillId="0" borderId="11" xfId="0" applyNumberFormat="1" applyBorder="1" applyAlignment="1" applyProtection="1">
      <alignment vertical="center"/>
      <protection/>
    </xf>
    <xf numFmtId="1" fontId="2" fillId="0" borderId="11" xfId="0" applyNumberFormat="1" applyFont="1" applyBorder="1" applyAlignment="1" applyProtection="1">
      <alignment vertical="center"/>
      <protection locked="0"/>
    </xf>
    <xf numFmtId="1" fontId="0" fillId="0" borderId="11" xfId="0" applyNumberFormat="1" applyBorder="1" applyAlignment="1" applyProtection="1">
      <alignment vertical="center"/>
      <protection/>
    </xf>
    <xf numFmtId="37" fontId="2" fillId="0" borderId="11" xfId="0" applyNumberFormat="1" applyFont="1" applyBorder="1" applyAlignment="1" applyProtection="1">
      <alignment vertical="center"/>
      <protection locked="0"/>
    </xf>
    <xf numFmtId="38" fontId="6" fillId="0" borderId="12" xfId="49" applyFont="1" applyBorder="1" applyAlignment="1" applyProtection="1">
      <alignment vertical="center"/>
      <protection locked="0"/>
    </xf>
    <xf numFmtId="38" fontId="7" fillId="0" borderId="13" xfId="49" applyFont="1" applyBorder="1" applyAlignment="1" applyProtection="1">
      <alignment vertical="center"/>
      <protection/>
    </xf>
    <xf numFmtId="38" fontId="6" fillId="0" borderId="12" xfId="49" applyFont="1" applyBorder="1" applyAlignment="1" applyProtection="1">
      <alignment vertical="center"/>
      <protection/>
    </xf>
    <xf numFmtId="38" fontId="6" fillId="0" borderId="12" xfId="49" applyFont="1" applyBorder="1" applyAlignment="1" applyProtection="1" quotePrefix="1">
      <alignment horizontal="right" vertical="center"/>
      <protection locked="0"/>
    </xf>
    <xf numFmtId="38" fontId="6" fillId="0" borderId="14" xfId="49" applyFont="1" applyBorder="1" applyAlignment="1" applyProtection="1">
      <alignment vertical="center"/>
      <protection locked="0"/>
    </xf>
    <xf numFmtId="38" fontId="6" fillId="0" borderId="15" xfId="49" applyFont="1" applyBorder="1" applyAlignment="1" applyProtection="1">
      <alignment vertical="center"/>
      <protection locked="0"/>
    </xf>
    <xf numFmtId="38" fontId="7" fillId="0" borderId="16" xfId="49" applyFont="1" applyBorder="1" applyAlignment="1" applyProtection="1">
      <alignment vertical="center"/>
      <protection/>
    </xf>
    <xf numFmtId="38" fontId="6" fillId="0" borderId="15" xfId="49" applyFont="1" applyBorder="1" applyAlignment="1" applyProtection="1">
      <alignment vertical="center"/>
      <protection/>
    </xf>
    <xf numFmtId="38" fontId="6" fillId="0" borderId="15" xfId="49" applyFont="1" applyBorder="1" applyAlignment="1" applyProtection="1" quotePrefix="1">
      <alignment horizontal="right" vertical="center"/>
      <protection locked="0"/>
    </xf>
    <xf numFmtId="38" fontId="6" fillId="0" borderId="17" xfId="49" applyFont="1" applyBorder="1" applyAlignment="1" applyProtection="1">
      <alignment vertical="center"/>
      <protection locked="0"/>
    </xf>
    <xf numFmtId="38" fontId="7" fillId="0" borderId="18" xfId="49" applyFont="1" applyBorder="1" applyAlignment="1" applyProtection="1">
      <alignment vertical="center"/>
      <protection/>
    </xf>
    <xf numFmtId="38" fontId="6" fillId="0" borderId="17" xfId="49" applyFont="1" applyBorder="1" applyAlignment="1" applyProtection="1">
      <alignment vertical="center"/>
      <protection/>
    </xf>
    <xf numFmtId="38" fontId="6" fillId="0" borderId="17" xfId="49" applyFont="1" applyBorder="1" applyAlignment="1" applyProtection="1" quotePrefix="1">
      <alignment horizontal="right" vertical="center"/>
      <protection locked="0"/>
    </xf>
    <xf numFmtId="38" fontId="6" fillId="0" borderId="19" xfId="49" applyFont="1" applyBorder="1" applyAlignment="1" applyProtection="1">
      <alignment vertical="center"/>
      <protection locked="0"/>
    </xf>
    <xf numFmtId="38" fontId="7" fillId="0" borderId="20" xfId="49" applyFont="1" applyBorder="1" applyAlignment="1" applyProtection="1">
      <alignment vertical="center"/>
      <protection/>
    </xf>
    <xf numFmtId="38" fontId="6" fillId="0" borderId="19" xfId="49" applyFont="1" applyBorder="1" applyAlignment="1" applyProtection="1">
      <alignment vertical="center"/>
      <protection/>
    </xf>
    <xf numFmtId="38" fontId="6" fillId="0" borderId="19" xfId="49" applyFont="1" applyBorder="1" applyAlignment="1" applyProtection="1" quotePrefix="1">
      <alignment horizontal="right" vertical="center"/>
      <protection locked="0"/>
    </xf>
    <xf numFmtId="38" fontId="6" fillId="0" borderId="21" xfId="49" applyFont="1" applyBorder="1" applyAlignment="1" applyProtection="1">
      <alignment vertical="center"/>
      <protection locked="0"/>
    </xf>
    <xf numFmtId="38" fontId="7" fillId="0" borderId="22" xfId="49" applyFont="1" applyBorder="1" applyAlignment="1" applyProtection="1">
      <alignment vertical="center"/>
      <protection/>
    </xf>
    <xf numFmtId="38" fontId="6" fillId="0" borderId="21" xfId="49" applyFont="1" applyBorder="1" applyAlignment="1" applyProtection="1">
      <alignment vertical="center"/>
      <protection/>
    </xf>
    <xf numFmtId="38" fontId="6" fillId="0" borderId="21" xfId="49" applyFont="1" applyBorder="1" applyAlignment="1" applyProtection="1" quotePrefix="1">
      <alignment horizontal="right" vertical="center"/>
      <protection locked="0"/>
    </xf>
    <xf numFmtId="0" fontId="3" fillId="0" borderId="0" xfId="0" applyFont="1" applyBorder="1" applyAlignment="1">
      <alignment/>
    </xf>
    <xf numFmtId="38" fontId="6" fillId="0" borderId="23" xfId="49" applyFont="1" applyBorder="1" applyAlignment="1" applyProtection="1">
      <alignment vertical="center"/>
      <protection locked="0"/>
    </xf>
    <xf numFmtId="40" fontId="6" fillId="0" borderId="24" xfId="49" applyNumberFormat="1" applyFont="1" applyBorder="1" applyAlignment="1" applyProtection="1">
      <alignment vertical="center"/>
      <protection locked="0"/>
    </xf>
    <xf numFmtId="40" fontId="6" fillId="0" borderId="25" xfId="49" applyNumberFormat="1" applyFont="1" applyBorder="1" applyAlignment="1" applyProtection="1">
      <alignment vertical="center"/>
      <protection locked="0"/>
    </xf>
    <xf numFmtId="40" fontId="6" fillId="0" borderId="26" xfId="49" applyNumberFormat="1" applyFont="1" applyBorder="1" applyAlignment="1" applyProtection="1">
      <alignment vertical="center"/>
      <protection locked="0"/>
    </xf>
    <xf numFmtId="40" fontId="6" fillId="0" borderId="27" xfId="49" applyNumberFormat="1" applyFont="1" applyBorder="1" applyAlignment="1" applyProtection="1">
      <alignment vertical="center"/>
      <protection locked="0"/>
    </xf>
    <xf numFmtId="40" fontId="6" fillId="0" borderId="28" xfId="49" applyNumberFormat="1" applyFont="1" applyBorder="1" applyAlignment="1" applyProtection="1">
      <alignment vertical="center"/>
      <protection locked="0"/>
    </xf>
    <xf numFmtId="40" fontId="6" fillId="0" borderId="29" xfId="49" applyNumberFormat="1" applyFont="1" applyBorder="1" applyAlignment="1" applyProtection="1">
      <alignment vertical="center"/>
      <protection locked="0"/>
    </xf>
    <xf numFmtId="38" fontId="6" fillId="0" borderId="11" xfId="49" applyFont="1" applyBorder="1" applyAlignment="1" applyProtection="1">
      <alignment vertical="center"/>
      <protection locked="0"/>
    </xf>
    <xf numFmtId="38" fontId="7" fillId="0" borderId="30" xfId="49" applyFont="1" applyBorder="1" applyAlignment="1" applyProtection="1">
      <alignment vertical="center"/>
      <protection/>
    </xf>
    <xf numFmtId="14" fontId="8" fillId="0" borderId="10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10" xfId="0" applyFont="1" applyBorder="1" applyAlignment="1" applyProtection="1">
      <alignment/>
      <protection/>
    </xf>
    <xf numFmtId="0" fontId="13" fillId="33" borderId="3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/>
    </xf>
    <xf numFmtId="38" fontId="15" fillId="34" borderId="11" xfId="49" applyFont="1" applyFill="1" applyBorder="1" applyAlignment="1" applyProtection="1">
      <alignment horizontal="center" vertical="center"/>
      <protection/>
    </xf>
    <xf numFmtId="38" fontId="15" fillId="34" borderId="30" xfId="49" applyFont="1" applyFill="1" applyBorder="1" applyAlignment="1" applyProtection="1">
      <alignment horizontal="centerContinuous" vertical="center"/>
      <protection/>
    </xf>
    <xf numFmtId="38" fontId="15" fillId="34" borderId="30" xfId="49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left"/>
      <protection/>
    </xf>
    <xf numFmtId="0" fontId="10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16" fillId="0" borderId="0" xfId="0" applyFont="1" applyAlignment="1" applyProtection="1">
      <alignment vertical="top"/>
      <protection/>
    </xf>
    <xf numFmtId="0" fontId="17" fillId="0" borderId="0" xfId="0" applyFont="1" applyAlignment="1">
      <alignment/>
    </xf>
    <xf numFmtId="3" fontId="18" fillId="33" borderId="31" xfId="0" applyNumberFormat="1" applyFont="1" applyFill="1" applyBorder="1" applyAlignment="1">
      <alignment horizontal="center" vertical="center"/>
    </xf>
    <xf numFmtId="3" fontId="18" fillId="33" borderId="26" xfId="0" applyNumberFormat="1" applyFont="1" applyFill="1" applyBorder="1" applyAlignment="1">
      <alignment horizontal="center" vertical="center"/>
    </xf>
    <xf numFmtId="3" fontId="18" fillId="33" borderId="25" xfId="0" applyNumberFormat="1" applyFont="1" applyFill="1" applyBorder="1" applyAlignment="1">
      <alignment horizontal="center" vertical="center"/>
    </xf>
    <xf numFmtId="3" fontId="18" fillId="33" borderId="32" xfId="0" applyNumberFormat="1" applyFont="1" applyFill="1" applyBorder="1" applyAlignment="1">
      <alignment horizontal="center" vertical="center"/>
    </xf>
    <xf numFmtId="3" fontId="18" fillId="33" borderId="27" xfId="0" applyNumberFormat="1" applyFont="1" applyFill="1" applyBorder="1" applyAlignment="1">
      <alignment horizontal="center" vertical="center"/>
    </xf>
    <xf numFmtId="3" fontId="18" fillId="33" borderId="29" xfId="0" applyNumberFormat="1" applyFont="1" applyFill="1" applyBorder="1" applyAlignment="1">
      <alignment horizontal="center" vertical="center"/>
    </xf>
    <xf numFmtId="3" fontId="19" fillId="33" borderId="27" xfId="0" applyNumberFormat="1" applyFont="1" applyFill="1" applyBorder="1" applyAlignment="1">
      <alignment horizontal="center" vertical="center"/>
    </xf>
    <xf numFmtId="3" fontId="19" fillId="33" borderId="29" xfId="0" applyNumberFormat="1" applyFont="1" applyFill="1" applyBorder="1" applyAlignment="1">
      <alignment horizontal="center" vertical="center"/>
    </xf>
    <xf numFmtId="2" fontId="20" fillId="0" borderId="30" xfId="0" applyNumberFormat="1" applyFont="1" applyBorder="1" applyAlignment="1" applyProtection="1">
      <alignment vertical="center"/>
      <protection locked="0"/>
    </xf>
    <xf numFmtId="0" fontId="20" fillId="0" borderId="13" xfId="0" applyFont="1" applyBorder="1" applyAlignment="1" applyProtection="1">
      <alignment vertical="center"/>
      <protection locked="0"/>
    </xf>
    <xf numFmtId="4" fontId="20" fillId="0" borderId="13" xfId="0" applyNumberFormat="1" applyFont="1" applyBorder="1" applyAlignment="1" applyProtection="1">
      <alignment vertical="center"/>
      <protection locked="0"/>
    </xf>
    <xf numFmtId="2" fontId="20" fillId="0" borderId="13" xfId="0" applyNumberFormat="1" applyFont="1" applyBorder="1" applyAlignment="1" applyProtection="1">
      <alignment vertical="center"/>
      <protection locked="0"/>
    </xf>
    <xf numFmtId="39" fontId="20" fillId="0" borderId="13" xfId="0" applyNumberFormat="1" applyFont="1" applyBorder="1" applyAlignment="1" applyProtection="1">
      <alignment vertical="center"/>
      <protection locked="0"/>
    </xf>
    <xf numFmtId="40" fontId="20" fillId="0" borderId="10" xfId="49" applyNumberFormat="1" applyFont="1" applyBorder="1" applyAlignment="1" applyProtection="1">
      <alignment vertical="center"/>
      <protection/>
    </xf>
    <xf numFmtId="2" fontId="20" fillId="0" borderId="22" xfId="0" applyNumberFormat="1" applyFont="1" applyBorder="1" applyAlignment="1" applyProtection="1">
      <alignment vertical="center"/>
      <protection/>
    </xf>
    <xf numFmtId="2" fontId="20" fillId="0" borderId="10" xfId="0" applyNumberFormat="1" applyFont="1" applyBorder="1" applyAlignment="1" applyProtection="1">
      <alignment vertical="center"/>
      <protection/>
    </xf>
    <xf numFmtId="4" fontId="20" fillId="0" borderId="13" xfId="0" applyNumberFormat="1" applyFont="1" applyBorder="1" applyAlignment="1" applyProtection="1">
      <alignment vertical="center"/>
      <protection/>
    </xf>
    <xf numFmtId="2" fontId="20" fillId="0" borderId="13" xfId="0" applyNumberFormat="1" applyFont="1" applyBorder="1" applyAlignment="1" applyProtection="1">
      <alignment vertical="center"/>
      <protection/>
    </xf>
    <xf numFmtId="2" fontId="20" fillId="0" borderId="10" xfId="0" applyNumberFormat="1" applyFont="1" applyBorder="1" applyAlignment="1" applyProtection="1">
      <alignment vertical="center"/>
      <protection locked="0"/>
    </xf>
    <xf numFmtId="2" fontId="20" fillId="0" borderId="22" xfId="0" applyNumberFormat="1" applyFont="1" applyBorder="1" applyAlignment="1" applyProtection="1">
      <alignment vertical="center"/>
      <protection locked="0"/>
    </xf>
    <xf numFmtId="2" fontId="20" fillId="0" borderId="33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/>
      <protection locked="0"/>
    </xf>
    <xf numFmtId="38" fontId="6" fillId="0" borderId="11" xfId="49" applyFont="1" applyBorder="1" applyAlignment="1" applyProtection="1">
      <alignment vertical="center"/>
      <protection/>
    </xf>
    <xf numFmtId="38" fontId="15" fillId="34" borderId="34" xfId="49" applyFont="1" applyFill="1" applyBorder="1" applyAlignment="1" applyProtection="1">
      <alignment horizontal="center" vertical="center"/>
      <protection/>
    </xf>
    <xf numFmtId="38" fontId="6" fillId="0" borderId="11" xfId="49" applyFont="1" applyBorder="1" applyAlignment="1" applyProtection="1" quotePrefix="1">
      <alignment horizontal="right" vertical="center"/>
      <protection locked="0"/>
    </xf>
    <xf numFmtId="38" fontId="6" fillId="0" borderId="35" xfId="49" applyFont="1" applyBorder="1" applyAlignment="1" applyProtection="1" quotePrefix="1">
      <alignment horizontal="right" vertical="center"/>
      <protection locked="0"/>
    </xf>
    <xf numFmtId="38" fontId="61" fillId="0" borderId="11" xfId="49" applyFont="1" applyBorder="1" applyAlignment="1" applyProtection="1">
      <alignment vertical="center"/>
      <protection locked="0"/>
    </xf>
    <xf numFmtId="38" fontId="6" fillId="0" borderId="35" xfId="49" applyFont="1" applyBorder="1" applyAlignment="1" applyProtection="1">
      <alignment vertical="center"/>
      <protection locked="0"/>
    </xf>
    <xf numFmtId="38" fontId="6" fillId="0" borderId="36" xfId="49" applyFont="1" applyBorder="1" applyAlignment="1" applyProtection="1">
      <alignment vertical="center"/>
      <protection locked="0"/>
    </xf>
    <xf numFmtId="38" fontId="6" fillId="0" borderId="37" xfId="49" applyFont="1" applyBorder="1" applyAlignment="1" applyProtection="1">
      <alignment vertical="center"/>
      <protection/>
    </xf>
    <xf numFmtId="38" fontId="7" fillId="0" borderId="38" xfId="49" applyFont="1" applyBorder="1" applyAlignment="1" applyProtection="1">
      <alignment vertical="center"/>
      <protection/>
    </xf>
    <xf numFmtId="38" fontId="6" fillId="0" borderId="37" xfId="49" applyFont="1" applyBorder="1" applyAlignment="1" applyProtection="1">
      <alignment vertical="center"/>
      <protection locked="0"/>
    </xf>
    <xf numFmtId="38" fontId="6" fillId="0" borderId="37" xfId="49" applyFont="1" applyBorder="1" applyAlignment="1" applyProtection="1" quotePrefix="1">
      <alignment horizontal="right" vertical="center"/>
      <protection locked="0"/>
    </xf>
    <xf numFmtId="0" fontId="22" fillId="0" borderId="0" xfId="0" applyFont="1" applyAlignment="1">
      <alignment/>
    </xf>
    <xf numFmtId="38" fontId="61" fillId="0" borderId="12" xfId="49" applyFont="1" applyBorder="1" applyAlignment="1" applyProtection="1">
      <alignment vertical="center"/>
      <protection locked="0"/>
    </xf>
    <xf numFmtId="38" fontId="61" fillId="0" borderId="0" xfId="49" applyFont="1" applyBorder="1" applyAlignment="1" applyProtection="1">
      <alignment vertical="center"/>
      <protection locked="0"/>
    </xf>
    <xf numFmtId="38" fontId="7" fillId="0" borderId="10" xfId="49" applyFont="1" applyBorder="1" applyAlignment="1" applyProtection="1">
      <alignment vertical="center"/>
      <protection/>
    </xf>
    <xf numFmtId="38" fontId="61" fillId="0" borderId="0" xfId="49" applyFont="1" applyBorder="1" applyAlignment="1" applyProtection="1">
      <alignment vertical="center"/>
      <protection/>
    </xf>
    <xf numFmtId="38" fontId="62" fillId="0" borderId="21" xfId="49" applyFont="1" applyBorder="1" applyAlignment="1" applyProtection="1">
      <alignment vertical="center"/>
      <protection/>
    </xf>
    <xf numFmtId="38" fontId="7" fillId="0" borderId="0" xfId="49" applyFont="1" applyBorder="1" applyAlignment="1" applyProtection="1">
      <alignment vertical="center"/>
      <protection/>
    </xf>
    <xf numFmtId="40" fontId="61" fillId="0" borderId="32" xfId="49" applyNumberFormat="1" applyFont="1" applyBorder="1" applyAlignment="1" applyProtection="1">
      <alignment vertical="center"/>
      <protection locked="0"/>
    </xf>
    <xf numFmtId="38" fontId="61" fillId="0" borderId="12" xfId="49" applyFont="1" applyBorder="1" applyAlignment="1" applyProtection="1">
      <alignment vertical="center"/>
      <protection/>
    </xf>
    <xf numFmtId="38" fontId="63" fillId="0" borderId="12" xfId="49" applyFont="1" applyBorder="1" applyAlignment="1" applyProtection="1">
      <alignment vertical="center"/>
      <protection/>
    </xf>
    <xf numFmtId="186" fontId="12" fillId="0" borderId="10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center" vertical="top"/>
      <protection/>
    </xf>
    <xf numFmtId="38" fontId="14" fillId="34" borderId="39" xfId="49" applyFont="1" applyFill="1" applyBorder="1" applyAlignment="1" applyProtection="1">
      <alignment horizontal="left" vertical="center"/>
      <protection/>
    </xf>
    <xf numFmtId="38" fontId="14" fillId="34" borderId="40" xfId="49" applyFont="1" applyFill="1" applyBorder="1" applyAlignment="1" applyProtection="1">
      <alignment horizontal="left" vertical="center"/>
      <protection/>
    </xf>
    <xf numFmtId="38" fontId="14" fillId="34" borderId="41" xfId="49" applyFont="1" applyFill="1" applyBorder="1" applyAlignment="1" applyProtection="1">
      <alignment horizontal="left" vertical="center"/>
      <protection/>
    </xf>
    <xf numFmtId="38" fontId="14" fillId="34" borderId="39" xfId="49" applyFont="1" applyFill="1" applyBorder="1" applyAlignment="1" applyProtection="1">
      <alignment horizontal="center" vertical="center"/>
      <protection/>
    </xf>
    <xf numFmtId="38" fontId="14" fillId="34" borderId="40" xfId="49" applyFont="1" applyFill="1" applyBorder="1" applyAlignment="1" applyProtection="1">
      <alignment horizontal="center" vertical="center"/>
      <protection/>
    </xf>
    <xf numFmtId="38" fontId="14" fillId="34" borderId="41" xfId="49" applyFont="1" applyFill="1" applyBorder="1" applyAlignment="1" applyProtection="1">
      <alignment horizontal="center" vertical="center"/>
      <protection/>
    </xf>
    <xf numFmtId="38" fontId="14" fillId="34" borderId="39" xfId="49" applyFont="1" applyFill="1" applyBorder="1" applyAlignment="1" applyProtection="1">
      <alignment horizontal="center" vertical="center" wrapText="1"/>
      <protection/>
    </xf>
    <xf numFmtId="38" fontId="14" fillId="34" borderId="31" xfId="49" applyFont="1" applyFill="1" applyBorder="1" applyAlignment="1" applyProtection="1">
      <alignment horizontal="center" vertical="center"/>
      <protection/>
    </xf>
    <xf numFmtId="38" fontId="14" fillId="34" borderId="32" xfId="49" applyFont="1" applyFill="1" applyBorder="1" applyAlignment="1" applyProtection="1">
      <alignment horizontal="center" vertical="center"/>
      <protection/>
    </xf>
    <xf numFmtId="38" fontId="14" fillId="34" borderId="29" xfId="49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114300</xdr:rowOff>
    </xdr:from>
    <xdr:to>
      <xdr:col>13</xdr:col>
      <xdr:colOff>152400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676650" y="114300"/>
          <a:ext cx="660082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0</xdr:colOff>
      <xdr:row>0</xdr:row>
      <xdr:rowOff>28575</xdr:rowOff>
    </xdr:from>
    <xdr:ext cx="6048375" cy="476250"/>
    <xdr:sp>
      <xdr:nvSpPr>
        <xdr:cNvPr id="2" name="Text Box 3"/>
        <xdr:cNvSpPr txBox="1">
          <a:spLocks noChangeArrowheads="1"/>
        </xdr:cNvSpPr>
      </xdr:nvSpPr>
      <xdr:spPr>
        <a:xfrm>
          <a:off x="3743325" y="28575"/>
          <a:ext cx="60483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5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123825</xdr:rowOff>
    </xdr:from>
    <xdr:to>
      <xdr:col>13</xdr:col>
      <xdr:colOff>400050</xdr:colOff>
      <xdr:row>0</xdr:row>
      <xdr:rowOff>304800</xdr:rowOff>
    </xdr:to>
    <xdr:sp>
      <xdr:nvSpPr>
        <xdr:cNvPr id="1" name="Rectangle 1"/>
        <xdr:cNvSpPr>
          <a:spLocks/>
        </xdr:cNvSpPr>
      </xdr:nvSpPr>
      <xdr:spPr>
        <a:xfrm>
          <a:off x="3790950" y="123825"/>
          <a:ext cx="671512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38850" cy="476250"/>
    <xdr:sp>
      <xdr:nvSpPr>
        <xdr:cNvPr id="2" name="Text Box 4"/>
        <xdr:cNvSpPr txBox="1">
          <a:spLocks noChangeArrowheads="1"/>
        </xdr:cNvSpPr>
      </xdr:nvSpPr>
      <xdr:spPr>
        <a:xfrm>
          <a:off x="3819525" y="0"/>
          <a:ext cx="6038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5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114300</xdr:rowOff>
    </xdr:from>
    <xdr:to>
      <xdr:col>13</xdr:col>
      <xdr:colOff>276225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867150" y="114300"/>
          <a:ext cx="653415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104775</xdr:colOff>
      <xdr:row>0</xdr:row>
      <xdr:rowOff>0</xdr:rowOff>
    </xdr:from>
    <xdr:ext cx="5943600" cy="476250"/>
    <xdr:sp>
      <xdr:nvSpPr>
        <xdr:cNvPr id="2" name="Text Box 3"/>
        <xdr:cNvSpPr txBox="1">
          <a:spLocks noChangeArrowheads="1"/>
        </xdr:cNvSpPr>
      </xdr:nvSpPr>
      <xdr:spPr>
        <a:xfrm>
          <a:off x="3848100" y="0"/>
          <a:ext cx="59436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5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114300</xdr:rowOff>
    </xdr:from>
    <xdr:to>
      <xdr:col>13</xdr:col>
      <xdr:colOff>381000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790950" y="114300"/>
          <a:ext cx="671512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9525</xdr:rowOff>
    </xdr:from>
    <xdr:ext cx="6019800" cy="476250"/>
    <xdr:sp>
      <xdr:nvSpPr>
        <xdr:cNvPr id="2" name="Text Box 3"/>
        <xdr:cNvSpPr txBox="1">
          <a:spLocks noChangeArrowheads="1"/>
        </xdr:cNvSpPr>
      </xdr:nvSpPr>
      <xdr:spPr>
        <a:xfrm>
          <a:off x="3838575" y="9525"/>
          <a:ext cx="6019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5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114300</xdr:rowOff>
    </xdr:from>
    <xdr:to>
      <xdr:col>13</xdr:col>
      <xdr:colOff>552450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962400" y="114300"/>
          <a:ext cx="671512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228600</xdr:colOff>
      <xdr:row>0</xdr:row>
      <xdr:rowOff>0</xdr:rowOff>
    </xdr:from>
    <xdr:ext cx="6029325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0"/>
          <a:ext cx="6029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5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114300</xdr:rowOff>
    </xdr:from>
    <xdr:to>
      <xdr:col>13</xdr:col>
      <xdr:colOff>466725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933825" y="114300"/>
          <a:ext cx="6657975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190500</xdr:colOff>
      <xdr:row>0</xdr:row>
      <xdr:rowOff>0</xdr:rowOff>
    </xdr:from>
    <xdr:ext cx="6019800" cy="476250"/>
    <xdr:sp>
      <xdr:nvSpPr>
        <xdr:cNvPr id="2" name="Text Box 2"/>
        <xdr:cNvSpPr txBox="1">
          <a:spLocks noChangeArrowheads="1"/>
        </xdr:cNvSpPr>
      </xdr:nvSpPr>
      <xdr:spPr>
        <a:xfrm>
          <a:off x="3933825" y="0"/>
          <a:ext cx="6019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5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114300</xdr:rowOff>
    </xdr:from>
    <xdr:to>
      <xdr:col>13</xdr:col>
      <xdr:colOff>638175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810000" y="114300"/>
          <a:ext cx="695325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105525" cy="476250"/>
    <xdr:sp>
      <xdr:nvSpPr>
        <xdr:cNvPr id="2" name="Text Box 3"/>
        <xdr:cNvSpPr txBox="1">
          <a:spLocks noChangeArrowheads="1"/>
        </xdr:cNvSpPr>
      </xdr:nvSpPr>
      <xdr:spPr>
        <a:xfrm>
          <a:off x="3838575" y="0"/>
          <a:ext cx="6105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5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114300</xdr:rowOff>
    </xdr:from>
    <xdr:to>
      <xdr:col>13</xdr:col>
      <xdr:colOff>285750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648075" y="114300"/>
          <a:ext cx="676275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685800</xdr:colOff>
      <xdr:row>0</xdr:row>
      <xdr:rowOff>0</xdr:rowOff>
    </xdr:from>
    <xdr:ext cx="6019800" cy="476250"/>
    <xdr:sp>
      <xdr:nvSpPr>
        <xdr:cNvPr id="2" name="Text Box 3"/>
        <xdr:cNvSpPr txBox="1">
          <a:spLocks noChangeArrowheads="1"/>
        </xdr:cNvSpPr>
      </xdr:nvSpPr>
      <xdr:spPr>
        <a:xfrm>
          <a:off x="3648075" y="0"/>
          <a:ext cx="6019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5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0</xdr:row>
      <xdr:rowOff>114300</xdr:rowOff>
    </xdr:from>
    <xdr:to>
      <xdr:col>13</xdr:col>
      <xdr:colOff>257175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600450" y="114300"/>
          <a:ext cx="678180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628650</xdr:colOff>
      <xdr:row>0</xdr:row>
      <xdr:rowOff>9525</xdr:rowOff>
    </xdr:from>
    <xdr:ext cx="6191250" cy="466725"/>
    <xdr:sp>
      <xdr:nvSpPr>
        <xdr:cNvPr id="2" name="Text Box 2"/>
        <xdr:cNvSpPr txBox="1">
          <a:spLocks noChangeArrowheads="1"/>
        </xdr:cNvSpPr>
      </xdr:nvSpPr>
      <xdr:spPr>
        <a:xfrm>
          <a:off x="3590925" y="9525"/>
          <a:ext cx="6191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5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114300</xdr:rowOff>
    </xdr:from>
    <xdr:to>
      <xdr:col>13</xdr:col>
      <xdr:colOff>238125</xdr:colOff>
      <xdr:row>0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3581400" y="114300"/>
          <a:ext cx="6781800" cy="180975"/>
        </a:xfrm>
        <a:prstGeom prst="rect">
          <a:avLst/>
        </a:prstGeom>
        <a:gradFill rotWithShape="1">
          <a:gsLst>
            <a:gs pos="0">
              <a:srgbClr val="FFB469"/>
            </a:gs>
            <a:gs pos="50000">
              <a:srgbClr val="FFE2C4"/>
            </a:gs>
            <a:gs pos="100000">
              <a:srgbClr val="FFB46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638175</xdr:colOff>
      <xdr:row>0</xdr:row>
      <xdr:rowOff>0</xdr:rowOff>
    </xdr:from>
    <xdr:ext cx="6019800" cy="476250"/>
    <xdr:sp>
      <xdr:nvSpPr>
        <xdr:cNvPr id="2" name="Text Box 3"/>
        <xdr:cNvSpPr txBox="1">
          <a:spLocks noChangeArrowheads="1"/>
        </xdr:cNvSpPr>
      </xdr:nvSpPr>
      <xdr:spPr>
        <a:xfrm>
          <a:off x="3600450" y="0"/>
          <a:ext cx="6019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5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]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showZeros="0" tabSelected="1" zoomScale="55" zoomScaleNormal="55" zoomScaleSheetLayoutView="70" zoomScalePageLayoutView="0" workbookViewId="0" topLeftCell="A1">
      <pane xSplit="3" ySplit="3" topLeftCell="D4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1" sqref="B1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5.421875" style="0" customWidth="1"/>
  </cols>
  <sheetData>
    <row r="1" spans="1:18" ht="27.75" customHeight="1">
      <c r="A1" s="46" t="s">
        <v>8</v>
      </c>
      <c r="B1" s="84" t="s">
        <v>52</v>
      </c>
      <c r="C1" s="48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48"/>
      <c r="R1" s="49"/>
    </row>
    <row r="2" spans="1:18" ht="23.2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06">
        <v>42075</v>
      </c>
      <c r="R2" s="106"/>
    </row>
    <row r="3" spans="1:19" ht="25.5" customHeight="1" thickBot="1">
      <c r="A3" s="51"/>
      <c r="B3" s="52"/>
      <c r="C3" s="52"/>
      <c r="D3" s="63" t="s">
        <v>27</v>
      </c>
      <c r="E3" s="64" t="s">
        <v>28</v>
      </c>
      <c r="F3" s="65" t="s">
        <v>29</v>
      </c>
      <c r="G3" s="65" t="s">
        <v>30</v>
      </c>
      <c r="H3" s="65" t="s">
        <v>31</v>
      </c>
      <c r="I3" s="66" t="s">
        <v>32</v>
      </c>
      <c r="J3" s="67" t="s">
        <v>14</v>
      </c>
      <c r="K3" s="66" t="s">
        <v>33</v>
      </c>
      <c r="L3" s="65" t="s">
        <v>34</v>
      </c>
      <c r="M3" s="65" t="s">
        <v>35</v>
      </c>
      <c r="N3" s="65" t="s">
        <v>36</v>
      </c>
      <c r="O3" s="65" t="s">
        <v>37</v>
      </c>
      <c r="P3" s="66" t="s">
        <v>38</v>
      </c>
      <c r="Q3" s="67" t="s">
        <v>15</v>
      </c>
      <c r="R3" s="68" t="s">
        <v>16</v>
      </c>
      <c r="S3" s="2"/>
    </row>
    <row r="4" spans="1:19" ht="13.5" customHeight="1">
      <c r="A4" s="108" t="s">
        <v>17</v>
      </c>
      <c r="B4" s="53" t="s">
        <v>9</v>
      </c>
      <c r="C4" s="53" t="s">
        <v>1</v>
      </c>
      <c r="D4" s="18">
        <f>'P合計'!D4+'B合計'!D4+'液化石油ガス'!D4</f>
        <v>151444</v>
      </c>
      <c r="E4" s="14">
        <f>'P合計'!E4+'B合計'!E4+'液化石油ガス'!E4</f>
        <v>136317</v>
      </c>
      <c r="F4" s="14">
        <f>'P合計'!F4+'B合計'!F4+'液化石油ガス'!F4</f>
        <v>68198</v>
      </c>
      <c r="G4" s="14">
        <f>'P合計'!G4+'B合計'!G4+'液化石油ガス'!G4</f>
        <v>95260</v>
      </c>
      <c r="H4" s="14">
        <f>'P合計'!H4+'B合計'!H4+'液化石油ガス'!H4</f>
        <v>49997</v>
      </c>
      <c r="I4" s="23">
        <f>'P合計'!I4+'B合計'!I4+'液化石油ガス'!I4</f>
        <v>98590</v>
      </c>
      <c r="J4" s="31">
        <f>SUM(D4:I4)</f>
        <v>599806</v>
      </c>
      <c r="K4" s="27">
        <f>'P合計'!K4+'B合計'!K4+'液化石油ガス'!K4</f>
        <v>213033</v>
      </c>
      <c r="L4" s="14">
        <f>'P合計'!L4+'B合計'!L4+'液化石油ガス'!L4</f>
        <v>72044</v>
      </c>
      <c r="M4" s="14">
        <f>'P合計'!M4+'B合計'!M4+'液化石油ガス'!M4</f>
        <v>226871</v>
      </c>
      <c r="N4" s="14">
        <f>'P合計'!N4+'B合計'!N4+'液化石油ガス'!N4</f>
        <v>113069</v>
      </c>
      <c r="O4" s="14">
        <f>'P合計'!O4+'B合計'!O4+'液化石油ガス'!O4</f>
        <v>125251</v>
      </c>
      <c r="P4" s="23">
        <f>'P合計'!P4+'B合計'!P4+'液化石油ガス'!P4</f>
        <v>208289</v>
      </c>
      <c r="Q4" s="31">
        <f>'P合計'!Q4+'B合計'!Q4+'液化石油ガス'!Q4</f>
        <v>958557</v>
      </c>
      <c r="R4" s="27">
        <f>'P合計'!R4+'B合計'!R4+'液化石油ガス'!R4</f>
        <v>1558363</v>
      </c>
      <c r="S4" s="2"/>
    </row>
    <row r="5" spans="1:19" ht="13.5" customHeight="1">
      <c r="A5" s="109"/>
      <c r="B5" s="53" t="s">
        <v>10</v>
      </c>
      <c r="C5" s="53" t="s">
        <v>2</v>
      </c>
      <c r="D5" s="19">
        <f>'P合計'!D5+'B合計'!D5+'液化石油ガス'!D5</f>
        <v>13383473</v>
      </c>
      <c r="E5" s="14">
        <f>'P合計'!E5+'B合計'!E5+'液化石油ガス'!E5</f>
        <v>11046317</v>
      </c>
      <c r="F5" s="14">
        <f>'P合計'!F5+'B合計'!F5+'液化石油ガス'!F5</f>
        <v>5409141</v>
      </c>
      <c r="G5" s="14">
        <f>'P合計'!G5+'B合計'!G5+'液化石油ガス'!G5</f>
        <v>7662718</v>
      </c>
      <c r="H5" s="14">
        <f>'P合計'!H5+'B合計'!H5+'液化石油ガス'!H5</f>
        <v>4182541</v>
      </c>
      <c r="I5" s="23">
        <f>'P合計'!I5+'B合計'!I5+'液化石油ガス'!I5</f>
        <v>8554425</v>
      </c>
      <c r="J5" s="31">
        <f>SUM(D5:I5)</f>
        <v>50238615</v>
      </c>
      <c r="K5" s="27">
        <f>'P合計'!K5+'B合計'!K5+'液化石油ガス'!K5</f>
        <v>18627661</v>
      </c>
      <c r="L5" s="14">
        <f>'P合計'!L5+'B合計'!L5+'液化石油ガス'!L5</f>
        <v>6505392</v>
      </c>
      <c r="M5" s="14">
        <f>'P合計'!M5+'B合計'!M5+'液化石油ガス'!M5</f>
        <v>22397238</v>
      </c>
      <c r="N5" s="14">
        <f>'P合計'!N5+'B合計'!N5+'液化石油ガス'!N5</f>
        <v>13087251</v>
      </c>
      <c r="O5" s="14">
        <f>'P合計'!O5+'B合計'!O5+'液化石油ガス'!O5</f>
        <v>13554661</v>
      </c>
      <c r="P5" s="23">
        <f>'P合計'!P5+'B合計'!P5+'液化石油ガス'!P5</f>
        <v>20502173</v>
      </c>
      <c r="Q5" s="31">
        <f>'P合計'!Q5+'B合計'!Q5+'液化石油ガス'!Q5</f>
        <v>94674376</v>
      </c>
      <c r="R5" s="27">
        <f>'P合計'!R5+'B合計'!R5+'液化石油ガス'!R5</f>
        <v>144912991</v>
      </c>
      <c r="S5" s="2"/>
    </row>
    <row r="6" spans="1:19" ht="13.5" customHeight="1" thickBot="1">
      <c r="A6" s="110"/>
      <c r="B6" s="54" t="s">
        <v>18</v>
      </c>
      <c r="C6" s="55" t="s">
        <v>3</v>
      </c>
      <c r="D6" s="20">
        <f>IF(OR(D4=0,D5=0)," ",(D5/D4)*1000)</f>
        <v>88372.4214891313</v>
      </c>
      <c r="E6" s="15">
        <f aca="true" t="shared" si="0" ref="E6:R6">IF(OR(E4=0,E5=0)," ",(E5/E4)*1000)</f>
        <v>81034.03830776793</v>
      </c>
      <c r="F6" s="15">
        <f t="shared" si="0"/>
        <v>79315.24384879321</v>
      </c>
      <c r="G6" s="15">
        <f t="shared" si="0"/>
        <v>80440.037791308</v>
      </c>
      <c r="H6" s="15">
        <f t="shared" si="0"/>
        <v>83655.83935036103</v>
      </c>
      <c r="I6" s="24">
        <f t="shared" si="0"/>
        <v>86767.67420630895</v>
      </c>
      <c r="J6" s="32">
        <f t="shared" si="0"/>
        <v>83758.10678786141</v>
      </c>
      <c r="K6" s="28">
        <f t="shared" si="0"/>
        <v>87440.2604291354</v>
      </c>
      <c r="L6" s="15">
        <f t="shared" si="0"/>
        <v>90297.48487035702</v>
      </c>
      <c r="M6" s="15">
        <f t="shared" si="0"/>
        <v>98722.34882378092</v>
      </c>
      <c r="N6" s="15">
        <f t="shared" si="0"/>
        <v>115745.70395068498</v>
      </c>
      <c r="O6" s="15">
        <f t="shared" si="0"/>
        <v>108219.9822755906</v>
      </c>
      <c r="P6" s="24">
        <f t="shared" si="0"/>
        <v>98431.37659693982</v>
      </c>
      <c r="Q6" s="32">
        <f t="shared" si="0"/>
        <v>98767.60171799903</v>
      </c>
      <c r="R6" s="28">
        <f t="shared" si="0"/>
        <v>92990.5233889665</v>
      </c>
      <c r="S6" s="2"/>
    </row>
    <row r="7" spans="1:19" ht="13.5" customHeight="1">
      <c r="A7" s="108" t="s">
        <v>50</v>
      </c>
      <c r="B7" s="53" t="s">
        <v>9</v>
      </c>
      <c r="C7" s="53" t="s">
        <v>1</v>
      </c>
      <c r="D7" s="19">
        <f>'P合計'!D7+'B合計'!D7+'液化石油ガス'!D7</f>
        <v>0</v>
      </c>
      <c r="E7" s="14">
        <f>'P合計'!E7+'B合計'!E7+'液化石油ガス'!E7</f>
        <v>0</v>
      </c>
      <c r="F7" s="14">
        <f>'P合計'!F7+'B合計'!F7+'液化石油ガス'!F7</f>
        <v>0</v>
      </c>
      <c r="G7" s="14">
        <f>'P合計'!G7+'B合計'!G7+'液化石油ガス'!G7</f>
        <v>0</v>
      </c>
      <c r="H7" s="14">
        <f>'P合計'!H7+'B合計'!H7+'液化石油ガス'!H7</f>
        <v>0</v>
      </c>
      <c r="I7" s="23">
        <f>'P合計'!I7+'B合計'!I7+'液化石油ガス'!I7</f>
        <v>0</v>
      </c>
      <c r="J7" s="31">
        <f>SUM(D7:I7)</f>
        <v>0</v>
      </c>
      <c r="K7" s="27">
        <f>'P合計'!K7+'B合計'!K7+'液化石油ガス'!K7</f>
        <v>0</v>
      </c>
      <c r="L7" s="14">
        <f>'P合計'!L7+'B合計'!L7+'液化石油ガス'!L7</f>
        <v>0</v>
      </c>
      <c r="M7" s="14">
        <f>'P合計'!M7+'B合計'!M7+'液化石油ガス'!M7</f>
        <v>0</v>
      </c>
      <c r="N7" s="14">
        <f>'P合計'!N7+'B合計'!N7+'液化石油ガス'!N7</f>
        <v>0</v>
      </c>
      <c r="O7" s="14">
        <f>'P合計'!O7+'B合計'!O7+'液化石油ガス'!O7</f>
        <v>0</v>
      </c>
      <c r="P7" s="23">
        <f>'P合計'!P7+'B合計'!P7+'液化石油ガス'!P7</f>
        <v>0</v>
      </c>
      <c r="Q7" s="31">
        <f>'P合計'!Q7+'B合計'!Q7+'液化石油ガス'!Q7</f>
        <v>0</v>
      </c>
      <c r="R7" s="27">
        <f>'P合計'!R7+'B合計'!R7+'液化石油ガス'!R7</f>
        <v>0</v>
      </c>
      <c r="S7" s="2"/>
    </row>
    <row r="8" spans="1:19" ht="13.5" customHeight="1">
      <c r="A8" s="109"/>
      <c r="B8" s="53" t="s">
        <v>10</v>
      </c>
      <c r="C8" s="53" t="s">
        <v>2</v>
      </c>
      <c r="D8" s="19">
        <f>'P合計'!D8+'B合計'!D8+'液化石油ガス'!D8</f>
        <v>0</v>
      </c>
      <c r="E8" s="14">
        <f>'P合計'!E8+'B合計'!E8+'液化石油ガス'!E8</f>
        <v>0</v>
      </c>
      <c r="F8" s="14">
        <f>'P合計'!F8+'B合計'!F8+'液化石油ガス'!F8</f>
        <v>0</v>
      </c>
      <c r="G8" s="14">
        <f>'P合計'!G8+'B合計'!G8+'液化石油ガス'!G8</f>
        <v>0</v>
      </c>
      <c r="H8" s="14">
        <f>'P合計'!H8+'B合計'!H8+'液化石油ガス'!H8</f>
        <v>0</v>
      </c>
      <c r="I8" s="23">
        <f>'P合計'!I8+'B合計'!I8+'液化石油ガス'!I8</f>
        <v>0</v>
      </c>
      <c r="J8" s="31">
        <f>SUM(D8:I8)</f>
        <v>0</v>
      </c>
      <c r="K8" s="27">
        <f>'P合計'!K8+'B合計'!K8+'液化石油ガス'!K8</f>
        <v>0</v>
      </c>
      <c r="L8" s="14">
        <f>'P合計'!L8+'B合計'!L8+'液化石油ガス'!L8</f>
        <v>0</v>
      </c>
      <c r="M8" s="14">
        <f>'P合計'!M8+'B合計'!M8+'液化石油ガス'!M8</f>
        <v>0</v>
      </c>
      <c r="N8" s="14">
        <f>'P合計'!N8+'B合計'!N8+'液化石油ガス'!N8</f>
        <v>0</v>
      </c>
      <c r="O8" s="14">
        <f>'P合計'!O8+'B合計'!O8+'液化石油ガス'!O8</f>
        <v>0</v>
      </c>
      <c r="P8" s="23">
        <f>'P合計'!P8+'B合計'!P8+'液化石油ガス'!P8</f>
        <v>0</v>
      </c>
      <c r="Q8" s="31">
        <f>'P合計'!Q8+'B合計'!Q8+'液化石油ガス'!Q8</f>
        <v>0</v>
      </c>
      <c r="R8" s="27">
        <f>'P合計'!R8+'B合計'!R8+'液化石油ガス'!R8</f>
        <v>0</v>
      </c>
      <c r="S8" s="2"/>
    </row>
    <row r="9" spans="1:19" ht="13.5" customHeight="1" thickBot="1">
      <c r="A9" s="110"/>
      <c r="B9" s="54" t="s">
        <v>18</v>
      </c>
      <c r="C9" s="55" t="s">
        <v>3</v>
      </c>
      <c r="D9" s="20" t="str">
        <f>IF(OR(D7=0,D8=0)," ",(D8/D7)*1000)</f>
        <v> </v>
      </c>
      <c r="E9" s="15" t="str">
        <f aca="true" t="shared" si="1" ref="E9:R9">IF(OR(E7=0,E8=0)," ",(E8/E7)*1000)</f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24" t="str">
        <f t="shared" si="1"/>
        <v> </v>
      </c>
      <c r="J9" s="32" t="str">
        <f t="shared" si="1"/>
        <v> </v>
      </c>
      <c r="K9" s="28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24" t="str">
        <f t="shared" si="1"/>
        <v> </v>
      </c>
      <c r="Q9" s="32" t="str">
        <f t="shared" si="1"/>
        <v> </v>
      </c>
      <c r="R9" s="28" t="str">
        <f t="shared" si="1"/>
        <v> </v>
      </c>
      <c r="S9" s="2"/>
    </row>
    <row r="10" spans="1:19" ht="13.5" customHeight="1">
      <c r="A10" s="108" t="s">
        <v>19</v>
      </c>
      <c r="B10" s="53" t="s">
        <v>9</v>
      </c>
      <c r="C10" s="53" t="s">
        <v>1</v>
      </c>
      <c r="D10" s="19">
        <f>'P合計'!D10+'B合計'!D10+'液化石油ガス'!D10</f>
        <v>107847</v>
      </c>
      <c r="E10" s="14">
        <f>'P合計'!E10+'B合計'!E10+'液化石油ガス'!E10</f>
        <v>102500</v>
      </c>
      <c r="F10" s="14">
        <f>'P合計'!F10+'B合計'!F10+'液化石油ガス'!F10</f>
        <v>59282</v>
      </c>
      <c r="G10" s="14">
        <f>'P合計'!G10+'B合計'!G10+'液化石油ガス'!G10</f>
        <v>89672</v>
      </c>
      <c r="H10" s="14">
        <f>'P合計'!H10+'B合計'!H10+'液化石油ガス'!H10</f>
        <v>114511</v>
      </c>
      <c r="I10" s="23">
        <f>'P合計'!I10+'B合計'!I10+'液化石油ガス'!I10</f>
        <v>78714</v>
      </c>
      <c r="J10" s="31">
        <f>SUM(D10:I10)</f>
        <v>552526</v>
      </c>
      <c r="K10" s="27">
        <f>'P合計'!K10+'B合計'!K10+'液化石油ガス'!K10</f>
        <v>108430</v>
      </c>
      <c r="L10" s="14">
        <f>'P合計'!L10+'B合計'!L10+'液化石油ガス'!L10</f>
        <v>138199</v>
      </c>
      <c r="M10" s="14">
        <f>'P合計'!M10+'B合計'!M10+'液化石油ガス'!M10</f>
        <v>146586</v>
      </c>
      <c r="N10" s="14">
        <f>'P合計'!N10+'B合計'!N10+'液化石油ガス'!N10</f>
        <v>97204</v>
      </c>
      <c r="O10" s="14">
        <f>'P合計'!O10+'B合計'!O10+'液化石油ガス'!O10</f>
        <v>161492</v>
      </c>
      <c r="P10" s="23">
        <f>'P合計'!P10+'B合計'!P10+'液化石油ガス'!P10</f>
        <v>101372</v>
      </c>
      <c r="Q10" s="31">
        <f>'P合計'!Q10+'B合計'!Q10+'液化石油ガス'!Q10</f>
        <v>753283</v>
      </c>
      <c r="R10" s="27">
        <f>'P合計'!R10+'B合計'!R10+'液化石油ガス'!R10</f>
        <v>1305809</v>
      </c>
      <c r="S10" s="2"/>
    </row>
    <row r="11" spans="1:19" ht="13.5" customHeight="1">
      <c r="A11" s="109"/>
      <c r="B11" s="53" t="s">
        <v>10</v>
      </c>
      <c r="C11" s="53" t="s">
        <v>2</v>
      </c>
      <c r="D11" s="21">
        <f>'P合計'!D11+'B合計'!D11+'液化石油ガス'!D11</f>
        <v>9561435</v>
      </c>
      <c r="E11" s="16">
        <f>'P合計'!E11+'B合計'!E11+'液化石油ガス'!E11</f>
        <v>8233245</v>
      </c>
      <c r="F11" s="16">
        <f>'P合計'!F11+'B合計'!F11+'液化石油ガス'!F11</f>
        <v>4717741</v>
      </c>
      <c r="G11" s="16">
        <f>'P合計'!G11+'B合計'!G11+'液化石油ガス'!G11</f>
        <v>7008957</v>
      </c>
      <c r="H11" s="16">
        <f>'P合計'!H11+'B合計'!H11+'液化石油ガス'!H11</f>
        <v>9912965</v>
      </c>
      <c r="I11" s="25">
        <f>'P合計'!I11+'B合計'!I11+'液化石油ガス'!I11</f>
        <v>6790748</v>
      </c>
      <c r="J11" s="31">
        <f>SUM(D11:I11)</f>
        <v>46225091</v>
      </c>
      <c r="K11" s="29">
        <f>'P合計'!K11+'B合計'!K11+'液化石油ガス'!K11</f>
        <v>9527311</v>
      </c>
      <c r="L11" s="16">
        <f>'P合計'!L11+'B合計'!L11+'液化石油ガス'!L11</f>
        <v>12318708</v>
      </c>
      <c r="M11" s="16">
        <f>'P合計'!M11+'B合計'!M11+'液化石油ガス'!M11</f>
        <v>14299981</v>
      </c>
      <c r="N11" s="16">
        <f>'P合計'!N11+'B合計'!N11+'液化石油ガス'!N11</f>
        <v>11705396</v>
      </c>
      <c r="O11" s="16">
        <f>'P合計'!O11+'B合計'!O11+'液化石油ガス'!O11</f>
        <v>17709094</v>
      </c>
      <c r="P11" s="25">
        <f>'P合計'!P11+'B合計'!P11+'液化石油ガス'!P11</f>
        <v>9903531</v>
      </c>
      <c r="Q11" s="33">
        <f>'P合計'!Q11+'B合計'!Q11+'液化石油ガス'!Q11</f>
        <v>75464021</v>
      </c>
      <c r="R11" s="29">
        <f>'P合計'!R11+'B合計'!R11+'液化石油ガス'!R11</f>
        <v>121689112</v>
      </c>
      <c r="S11" s="2"/>
    </row>
    <row r="12" spans="1:19" ht="13.5" customHeight="1" thickBot="1">
      <c r="A12" s="110"/>
      <c r="B12" s="54" t="s">
        <v>18</v>
      </c>
      <c r="C12" s="55" t="s">
        <v>3</v>
      </c>
      <c r="D12" s="20">
        <f>IF(OR(D10=0,D11=0)," ",(D11/D10)*1000)</f>
        <v>88657.40354390943</v>
      </c>
      <c r="E12" s="15">
        <f aca="true" t="shared" si="2" ref="E12:R12">IF(OR(E10=0,E11=0)," ",(E11/E10)*1000)</f>
        <v>80324.34146341465</v>
      </c>
      <c r="F12" s="15">
        <f t="shared" si="2"/>
        <v>79581.34003576127</v>
      </c>
      <c r="G12" s="15">
        <f t="shared" si="2"/>
        <v>78162.1576411812</v>
      </c>
      <c r="H12" s="15">
        <f t="shared" si="2"/>
        <v>86567.79698020277</v>
      </c>
      <c r="I12" s="24">
        <f t="shared" si="2"/>
        <v>86271.1588789796</v>
      </c>
      <c r="J12" s="32">
        <f t="shared" si="2"/>
        <v>83661.38607051976</v>
      </c>
      <c r="K12" s="28">
        <f t="shared" si="2"/>
        <v>87866.00571797472</v>
      </c>
      <c r="L12" s="15">
        <f t="shared" si="2"/>
        <v>89137.46119725904</v>
      </c>
      <c r="M12" s="15">
        <f t="shared" si="2"/>
        <v>97553.52489323674</v>
      </c>
      <c r="N12" s="15">
        <f t="shared" si="2"/>
        <v>120420.92917986914</v>
      </c>
      <c r="O12" s="15">
        <f t="shared" si="2"/>
        <v>109659.26485522503</v>
      </c>
      <c r="P12" s="24">
        <f t="shared" si="2"/>
        <v>97694.93548514383</v>
      </c>
      <c r="Q12" s="32">
        <f t="shared" si="2"/>
        <v>100180.17265755367</v>
      </c>
      <c r="R12" s="28">
        <f t="shared" si="2"/>
        <v>93190.59066065558</v>
      </c>
      <c r="S12" s="2"/>
    </row>
    <row r="13" spans="1:19" ht="13.5" customHeight="1">
      <c r="A13" s="108" t="s">
        <v>40</v>
      </c>
      <c r="B13" s="53" t="s">
        <v>9</v>
      </c>
      <c r="C13" s="53" t="s">
        <v>1</v>
      </c>
      <c r="D13" s="19">
        <f>'P合計'!D13+'B合計'!D13+'液化石油ガス'!D13</f>
        <v>274050</v>
      </c>
      <c r="E13" s="14">
        <f>'P合計'!E13+'B合計'!E13+'液化石油ガス'!E13</f>
        <v>335218</v>
      </c>
      <c r="F13" s="14">
        <f>'P合計'!F13+'B合計'!F13+'液化石油ガス'!F13</f>
        <v>242361</v>
      </c>
      <c r="G13" s="14">
        <f>'P合計'!G13+'B合計'!G13+'液化石油ガス'!G13</f>
        <v>182503</v>
      </c>
      <c r="H13" s="14">
        <f>'P合計'!H13+'B合計'!H13+'液化石油ガス'!H13</f>
        <v>277970</v>
      </c>
      <c r="I13" s="23">
        <f>'P合計'!I13+'B合計'!I13+'液化石油ガス'!I13</f>
        <v>236273</v>
      </c>
      <c r="J13" s="31">
        <f>SUM(D13:I13)</f>
        <v>1548375</v>
      </c>
      <c r="K13" s="27">
        <f>'P合計'!K13+'B合計'!K13+'液化石油ガス'!K13</f>
        <v>280887</v>
      </c>
      <c r="L13" s="14">
        <f>'P合計'!L13+'B合計'!L13+'液化石油ガス'!L13</f>
        <v>213681</v>
      </c>
      <c r="M13" s="14">
        <f>'P合計'!M13+'B合計'!M13+'液化石油ガス'!M13</f>
        <v>237867</v>
      </c>
      <c r="N13" s="14">
        <f>'P合計'!N13+'B合計'!N13+'液化石油ガス'!N13</f>
        <v>292840</v>
      </c>
      <c r="O13" s="14">
        <f>'P合計'!O13+'B合計'!O13+'液化石油ガス'!O13</f>
        <v>264687</v>
      </c>
      <c r="P13" s="23">
        <f>'P合計'!P13+'B合計'!P13+'液化石油ガス'!P13</f>
        <v>379248</v>
      </c>
      <c r="Q13" s="31">
        <f>'P合計'!Q13+'B合計'!Q13+'液化石油ガス'!Q13</f>
        <v>1669210</v>
      </c>
      <c r="R13" s="27">
        <f>'P合計'!R13+'B合計'!R13+'液化石油ガス'!R13</f>
        <v>3217585</v>
      </c>
      <c r="S13" s="2"/>
    </row>
    <row r="14" spans="1:19" ht="13.5" customHeight="1">
      <c r="A14" s="109"/>
      <c r="B14" s="53" t="s">
        <v>10</v>
      </c>
      <c r="C14" s="53" t="s">
        <v>2</v>
      </c>
      <c r="D14" s="21">
        <f>'P合計'!D14+'B合計'!D14+'液化石油ガス'!D14</f>
        <v>23909080</v>
      </c>
      <c r="E14" s="16">
        <f>'P合計'!E14+'B合計'!E14+'液化石油ガス'!E14</f>
        <v>28406293</v>
      </c>
      <c r="F14" s="16">
        <f>'P合計'!F14+'B合計'!F14+'液化石油ガス'!F14</f>
        <v>20017504</v>
      </c>
      <c r="G14" s="16">
        <f>'P合計'!G14+'B合計'!G14+'液化石油ガス'!G14</f>
        <v>14968417</v>
      </c>
      <c r="H14" s="16">
        <f>'P合計'!H14+'B合計'!H14+'液化石油ガス'!H14</f>
        <v>24034645</v>
      </c>
      <c r="I14" s="25">
        <f>'P合計'!I14+'B合計'!I14+'液化石油ガス'!I14</f>
        <v>20526828</v>
      </c>
      <c r="J14" s="31">
        <f>SUM(D14:I14)</f>
        <v>131862767</v>
      </c>
      <c r="K14" s="29">
        <f>'P合計'!K14+'B合計'!K14+'液化石油ガス'!K14</f>
        <v>24804991</v>
      </c>
      <c r="L14" s="16">
        <f>'P合計'!L14+'B合計'!L14+'液化石油ガス'!L14</f>
        <v>19225133</v>
      </c>
      <c r="M14" s="16">
        <f>'P合計'!M14+'B合計'!M14+'液化石油ガス'!M14</f>
        <v>22973342</v>
      </c>
      <c r="N14" s="16">
        <f>'P合計'!N14+'B合計'!N14+'液化石油ガス'!N14</f>
        <v>33302146</v>
      </c>
      <c r="O14" s="16">
        <f>'P合計'!O14+'B合計'!O14+'液化石油ガス'!O14</f>
        <v>28386148</v>
      </c>
      <c r="P14" s="25">
        <f>'P合計'!P14+'B合計'!P14+'液化石油ガス'!P14</f>
        <v>37535626</v>
      </c>
      <c r="Q14" s="33">
        <f>'P合計'!Q14+'B合計'!Q14+'液化石油ガス'!Q14</f>
        <v>166227386</v>
      </c>
      <c r="R14" s="29">
        <f>'P合計'!R14+'B合計'!R14+'液化石油ガス'!R14</f>
        <v>298090153</v>
      </c>
      <c r="S14" s="2"/>
    </row>
    <row r="15" spans="1:19" ht="13.5" customHeight="1" thickBot="1">
      <c r="A15" s="110"/>
      <c r="B15" s="54" t="s">
        <v>18</v>
      </c>
      <c r="C15" s="55" t="s">
        <v>3</v>
      </c>
      <c r="D15" s="20">
        <f>IF(OR(D13=0,D14=0)," ",(D14/D13)*1000)</f>
        <v>87243.49571246123</v>
      </c>
      <c r="E15" s="15">
        <f aca="true" t="shared" si="3" ref="E15:R15">IF(OR(E13=0,E14=0)," ",(E14/E13)*1000)</f>
        <v>84739.7603947282</v>
      </c>
      <c r="F15" s="15">
        <f t="shared" si="3"/>
        <v>82593.75064469944</v>
      </c>
      <c r="G15" s="15">
        <f t="shared" si="3"/>
        <v>82017.37505684838</v>
      </c>
      <c r="H15" s="15">
        <f t="shared" si="3"/>
        <v>86464.88829729827</v>
      </c>
      <c r="I15" s="24">
        <f t="shared" si="3"/>
        <v>86877.58652067736</v>
      </c>
      <c r="J15" s="32">
        <f t="shared" si="3"/>
        <v>85162.03568257044</v>
      </c>
      <c r="K15" s="28">
        <f t="shared" si="3"/>
        <v>88309.50168573127</v>
      </c>
      <c r="L15" s="15">
        <f t="shared" si="3"/>
        <v>89971.18602028258</v>
      </c>
      <c r="M15" s="15">
        <f t="shared" si="3"/>
        <v>96580.61858097171</v>
      </c>
      <c r="N15" s="15">
        <f t="shared" si="3"/>
        <v>113721.3017347357</v>
      </c>
      <c r="O15" s="15">
        <f t="shared" si="3"/>
        <v>107244.2091980339</v>
      </c>
      <c r="P15" s="24">
        <f t="shared" si="3"/>
        <v>98973.8271526811</v>
      </c>
      <c r="Q15" s="32">
        <f t="shared" si="3"/>
        <v>99584.46570533366</v>
      </c>
      <c r="R15" s="28">
        <f t="shared" si="3"/>
        <v>92644.0647255628</v>
      </c>
      <c r="S15" s="2"/>
    </row>
    <row r="16" spans="1:19" ht="13.5" customHeight="1">
      <c r="A16" s="108" t="s">
        <v>24</v>
      </c>
      <c r="B16" s="53" t="s">
        <v>9</v>
      </c>
      <c r="C16" s="53" t="s">
        <v>1</v>
      </c>
      <c r="D16" s="19">
        <f>'P合計'!D16+'B合計'!D16+'液化石油ガス'!D16</f>
        <v>208736</v>
      </c>
      <c r="E16" s="14">
        <f>'P合計'!E16+'B合計'!E16+'液化石油ガス'!E16</f>
        <v>225124</v>
      </c>
      <c r="F16" s="14">
        <f>'P合計'!F16+'B合計'!F16+'液化石油ガス'!F16</f>
        <v>255860</v>
      </c>
      <c r="G16" s="14">
        <f>'P合計'!G16+'B合計'!G16+'液化石油ガス'!G16</f>
        <v>270267</v>
      </c>
      <c r="H16" s="14">
        <f>'P合計'!H16+'B合計'!H16+'液化石油ガス'!H16</f>
        <v>253793</v>
      </c>
      <c r="I16" s="23">
        <f>'P合計'!I16+'B合計'!I16+'液化石油ガス'!I16</f>
        <v>218086</v>
      </c>
      <c r="J16" s="31">
        <f>SUM(D16:I16)</f>
        <v>1431866</v>
      </c>
      <c r="K16" s="27">
        <f>'P合計'!K16+'B合計'!K16+'液化石油ガス'!K16</f>
        <v>243522</v>
      </c>
      <c r="L16" s="14">
        <f>'P合計'!L16+'B合計'!L16+'液化石油ガス'!L16</f>
        <v>230420</v>
      </c>
      <c r="M16" s="14">
        <f>'P合計'!M16+'B合計'!M16+'液化石油ガス'!M16</f>
        <v>232141</v>
      </c>
      <c r="N16" s="14">
        <f>'P合計'!N16+'B合計'!N16+'液化石油ガス'!N16</f>
        <v>383756</v>
      </c>
      <c r="O16" s="14">
        <f>'P合計'!O16+'B合計'!O16+'液化石油ガス'!O16</f>
        <v>173954</v>
      </c>
      <c r="P16" s="23">
        <f>'P合計'!P16+'B合計'!P16+'液化石油ガス'!P16</f>
        <v>319852</v>
      </c>
      <c r="Q16" s="31">
        <f>'P合計'!Q16+'B合計'!Q16+'液化石油ガス'!Q16</f>
        <v>1583645</v>
      </c>
      <c r="R16" s="27">
        <f>'P合計'!R16+'B合計'!R16+'液化石油ガス'!R16</f>
        <v>3015511</v>
      </c>
      <c r="S16" s="2"/>
    </row>
    <row r="17" spans="1:19" ht="13.5" customHeight="1">
      <c r="A17" s="109"/>
      <c r="B17" s="53" t="s">
        <v>10</v>
      </c>
      <c r="C17" s="53" t="s">
        <v>2</v>
      </c>
      <c r="D17" s="19">
        <f>'P合計'!D17+'B合計'!D17+'液化石油ガス'!D17</f>
        <v>18591512</v>
      </c>
      <c r="E17" s="14">
        <f>'P合計'!E17+'B合計'!E17+'液化石油ガス'!E17</f>
        <v>18883623</v>
      </c>
      <c r="F17" s="14">
        <f>'P合計'!F17+'B合計'!F17+'液化石油ガス'!F17</f>
        <v>21178139</v>
      </c>
      <c r="G17" s="14">
        <f>'P合計'!G17+'B合計'!G17+'液化石油ガス'!G17</f>
        <v>22001266</v>
      </c>
      <c r="H17" s="14">
        <f>'P合計'!H17+'B合計'!H17+'液化石油ガス'!H17</f>
        <v>21210812</v>
      </c>
      <c r="I17" s="23">
        <f>'P合計'!I17+'B合計'!I17+'液化石油ガス'!I17</f>
        <v>19199344</v>
      </c>
      <c r="J17" s="31">
        <f>SUM(D17:I17)</f>
        <v>121064696</v>
      </c>
      <c r="K17" s="27">
        <f>'P合計'!K17+'B合計'!K17+'液化石油ガス'!K17</f>
        <v>21156831</v>
      </c>
      <c r="L17" s="14">
        <f>'P合計'!L17+'B合計'!L17+'液化石油ガス'!L17</f>
        <v>20758569</v>
      </c>
      <c r="M17" s="14">
        <f>'P合計'!M17+'B合計'!M17+'液化石油ガス'!M17</f>
        <v>23851950</v>
      </c>
      <c r="N17" s="14">
        <f>'P合計'!N17+'B合計'!N17+'液化石油ガス'!N17</f>
        <v>44070034</v>
      </c>
      <c r="O17" s="14">
        <f>'P合計'!O17+'B合計'!O17+'液化石油ガス'!O17</f>
        <v>18681144</v>
      </c>
      <c r="P17" s="23">
        <f>'P合計'!P17+'B合計'!P17+'液化石油ガス'!P17</f>
        <v>32038296</v>
      </c>
      <c r="Q17" s="31">
        <f>'P合計'!Q17+'B合計'!Q17+'液化石油ガス'!Q17</f>
        <v>160556824</v>
      </c>
      <c r="R17" s="27">
        <f>'P合計'!R17+'B合計'!R17+'液化石油ガス'!R17</f>
        <v>281621520</v>
      </c>
      <c r="S17" s="2"/>
    </row>
    <row r="18" spans="1:19" ht="13.5" customHeight="1" thickBot="1">
      <c r="A18" s="110"/>
      <c r="B18" s="54" t="s">
        <v>18</v>
      </c>
      <c r="C18" s="55" t="s">
        <v>3</v>
      </c>
      <c r="D18" s="20">
        <f>IF(OR(D16=0,D17=0)," ",(D17/D16)*1000)</f>
        <v>89067.10869231948</v>
      </c>
      <c r="E18" s="15">
        <f aca="true" t="shared" si="4" ref="E18:R18">IF(OR(E16=0,E17=0)," ",(E17/E16)*1000)</f>
        <v>83880.98559016365</v>
      </c>
      <c r="F18" s="15">
        <f t="shared" si="4"/>
        <v>82772.37160947394</v>
      </c>
      <c r="G18" s="15">
        <f t="shared" si="4"/>
        <v>81405.66920859744</v>
      </c>
      <c r="H18" s="15">
        <f t="shared" si="4"/>
        <v>83575.2443920833</v>
      </c>
      <c r="I18" s="24">
        <f t="shared" si="4"/>
        <v>88035.65565877681</v>
      </c>
      <c r="J18" s="32">
        <f t="shared" si="4"/>
        <v>84550.29730435669</v>
      </c>
      <c r="K18" s="28">
        <f t="shared" si="4"/>
        <v>86878.52021583266</v>
      </c>
      <c r="L18" s="15">
        <f t="shared" si="4"/>
        <v>90090.13540491277</v>
      </c>
      <c r="M18" s="15">
        <f t="shared" si="4"/>
        <v>102747.68351992969</v>
      </c>
      <c r="N18" s="15">
        <f t="shared" si="4"/>
        <v>114838.68395543001</v>
      </c>
      <c r="O18" s="15">
        <f t="shared" si="4"/>
        <v>107391.28735182864</v>
      </c>
      <c r="P18" s="24">
        <f t="shared" si="4"/>
        <v>100166.00177582132</v>
      </c>
      <c r="Q18" s="32">
        <f t="shared" si="4"/>
        <v>101384.35318521512</v>
      </c>
      <c r="R18" s="28">
        <f t="shared" si="4"/>
        <v>93390.97751591688</v>
      </c>
      <c r="S18" s="2"/>
    </row>
    <row r="19" spans="1:19" ht="13.5" customHeight="1">
      <c r="A19" s="108" t="s">
        <v>21</v>
      </c>
      <c r="B19" s="53" t="s">
        <v>9</v>
      </c>
      <c r="C19" s="53" t="s">
        <v>1</v>
      </c>
      <c r="D19" s="19">
        <f>'P合計'!D19+'B合計'!D19+'液化石油ガス'!D19</f>
        <v>117479</v>
      </c>
      <c r="E19" s="14">
        <f>'P合計'!E19+'B合計'!E19+'液化石油ガス'!E19</f>
        <v>72435</v>
      </c>
      <c r="F19" s="14">
        <f>'P合計'!F19+'B合計'!F19+'液化石油ガス'!F19</f>
        <v>77449</v>
      </c>
      <c r="G19" s="14">
        <f>'P合計'!G19+'B合計'!G19+'液化石油ガス'!G19</f>
        <v>86921</v>
      </c>
      <c r="H19" s="14">
        <f>'P合計'!H19+'B合計'!H19+'液化石油ガス'!H19</f>
        <v>82666</v>
      </c>
      <c r="I19" s="23">
        <f>'P合計'!I19+'B合計'!I19+'液化石油ガス'!I19</f>
        <v>168114</v>
      </c>
      <c r="J19" s="31">
        <f>SUM(D19:I19)</f>
        <v>605064</v>
      </c>
      <c r="K19" s="27">
        <f>'P合計'!K19+'B合計'!K19+'液化石油ガス'!K19</f>
        <v>83147</v>
      </c>
      <c r="L19" s="14">
        <f>'P合計'!L19+'B合計'!L19+'液化石油ガス'!L19</f>
        <v>119707</v>
      </c>
      <c r="M19" s="14">
        <f>'P合計'!M19+'B合計'!M19+'液化石油ガス'!M19</f>
        <v>57366</v>
      </c>
      <c r="N19" s="14">
        <f>'P合計'!N19+'B合計'!N19+'液化石油ガス'!N19</f>
        <v>110670</v>
      </c>
      <c r="O19" s="14">
        <f>'P合計'!O19+'B合計'!O19+'液化石油ガス'!O19</f>
        <v>53545</v>
      </c>
      <c r="P19" s="23">
        <f>'P合計'!P19+'B合計'!P19+'液化石油ガス'!P19</f>
        <v>68736</v>
      </c>
      <c r="Q19" s="31">
        <f>'P合計'!Q19+'B合計'!Q19+'液化石油ガス'!Q19</f>
        <v>493171</v>
      </c>
      <c r="R19" s="27">
        <f>'P合計'!R19+'B合計'!R19+'液化石油ガス'!R19</f>
        <v>1098235</v>
      </c>
      <c r="S19" s="2"/>
    </row>
    <row r="20" spans="1:19" ht="13.5" customHeight="1">
      <c r="A20" s="109"/>
      <c r="B20" s="53" t="s">
        <v>10</v>
      </c>
      <c r="C20" s="53" t="s">
        <v>2</v>
      </c>
      <c r="D20" s="19">
        <f>'P合計'!D20+'B合計'!D20+'液化石油ガス'!D20</f>
        <v>10271948</v>
      </c>
      <c r="E20" s="14">
        <f>'P合計'!E20+'B合計'!E20+'液化石油ガス'!E20</f>
        <v>6055438</v>
      </c>
      <c r="F20" s="14">
        <f>'P合計'!F20+'B合計'!F20+'液化石油ガス'!F20</f>
        <v>6505135</v>
      </c>
      <c r="G20" s="14">
        <f>'P合計'!G20+'B合計'!G20+'液化石油ガス'!G20</f>
        <v>6992998</v>
      </c>
      <c r="H20" s="14">
        <f>'P合計'!H20+'B合計'!H20+'液化石油ガス'!H20</f>
        <v>6982864</v>
      </c>
      <c r="I20" s="23">
        <f>'P合計'!I20+'B合計'!I20+'液化石油ガス'!I20</f>
        <v>14478190</v>
      </c>
      <c r="J20" s="31">
        <f>SUM(D20:I20)</f>
        <v>51286573</v>
      </c>
      <c r="K20" s="27">
        <f>'P合計'!K20+'B合計'!K20+'液化石油ガス'!K20</f>
        <v>7410036</v>
      </c>
      <c r="L20" s="14">
        <f>'P合計'!L20+'B合計'!L20+'液化石油ガス'!L20</f>
        <v>10605313</v>
      </c>
      <c r="M20" s="14">
        <f>'P合計'!M20+'B合計'!M20+'液化石油ガス'!M20</f>
        <v>6188815</v>
      </c>
      <c r="N20" s="14">
        <f>'P合計'!N20+'B合計'!N20+'液化石油ガス'!N20</f>
        <v>13170179</v>
      </c>
      <c r="O20" s="14">
        <f>'P合計'!O20+'B合計'!O20+'液化石油ガス'!O20</f>
        <v>5872161</v>
      </c>
      <c r="P20" s="23">
        <f>'P合計'!P20+'B合計'!P20+'液化石油ガス'!P20</f>
        <v>6381301</v>
      </c>
      <c r="Q20" s="31">
        <f>'P合計'!Q20+'B合計'!Q20+'液化石油ガス'!Q20</f>
        <v>49627805</v>
      </c>
      <c r="R20" s="27">
        <f>'P合計'!R20+'B合計'!R20+'液化石油ガス'!R20</f>
        <v>100914378</v>
      </c>
      <c r="S20" s="2"/>
    </row>
    <row r="21" spans="1:19" ht="13.5" customHeight="1" thickBot="1">
      <c r="A21" s="110"/>
      <c r="B21" s="54" t="s">
        <v>18</v>
      </c>
      <c r="C21" s="55" t="s">
        <v>3</v>
      </c>
      <c r="D21" s="20">
        <f>IF(OR(D19=0,D20=0)," ",(D20/D19)*1000)</f>
        <v>87436.4609845164</v>
      </c>
      <c r="E21" s="15">
        <f aca="true" t="shared" si="5" ref="E21:R21">IF(OR(E19=0,E20=0)," ",(E20/E19)*1000)</f>
        <v>83598.23289846069</v>
      </c>
      <c r="F21" s="15">
        <f t="shared" si="5"/>
        <v>83992.49828919677</v>
      </c>
      <c r="G21" s="15">
        <f t="shared" si="5"/>
        <v>80452.34178161778</v>
      </c>
      <c r="H21" s="15">
        <f t="shared" si="5"/>
        <v>84470.81024846974</v>
      </c>
      <c r="I21" s="24">
        <f t="shared" si="5"/>
        <v>86121.26295252031</v>
      </c>
      <c r="J21" s="32">
        <f t="shared" si="5"/>
        <v>84762.22845847713</v>
      </c>
      <c r="K21" s="28">
        <f t="shared" si="5"/>
        <v>89119.7036573779</v>
      </c>
      <c r="L21" s="15">
        <f t="shared" si="5"/>
        <v>88593.92516728345</v>
      </c>
      <c r="M21" s="15">
        <f t="shared" si="5"/>
        <v>107882.97946518844</v>
      </c>
      <c r="N21" s="15">
        <f t="shared" si="5"/>
        <v>119004.05710671366</v>
      </c>
      <c r="O21" s="15">
        <f t="shared" si="5"/>
        <v>109667.77476888598</v>
      </c>
      <c r="P21" s="24">
        <f t="shared" si="5"/>
        <v>92837.82879422719</v>
      </c>
      <c r="Q21" s="32">
        <f t="shared" si="5"/>
        <v>100630.01474133717</v>
      </c>
      <c r="R21" s="28">
        <f t="shared" si="5"/>
        <v>91887.78175891316</v>
      </c>
      <c r="S21" s="2"/>
    </row>
    <row r="22" spans="1:19" ht="13.5" customHeight="1">
      <c r="A22" s="108" t="s">
        <v>39</v>
      </c>
      <c r="B22" s="53" t="s">
        <v>9</v>
      </c>
      <c r="C22" s="53" t="s">
        <v>1</v>
      </c>
      <c r="D22" s="19">
        <f>'P合計'!D22+'B合計'!D22+'液化石油ガス'!D22</f>
        <v>0</v>
      </c>
      <c r="E22" s="14">
        <f>'P合計'!E22+'B合計'!E22+'液化石油ガス'!E22</f>
        <v>0</v>
      </c>
      <c r="F22" s="14">
        <f>'P合計'!F22+'B合計'!F22+'液化石油ガス'!F22</f>
        <v>0</v>
      </c>
      <c r="G22" s="14">
        <f>'P合計'!G22+'B合計'!G22+'液化石油ガス'!G22</f>
        <v>0</v>
      </c>
      <c r="H22" s="14">
        <f>'P合計'!H22+'B合計'!H22+'液化石油ガス'!H22</f>
        <v>7613</v>
      </c>
      <c r="I22" s="23">
        <f>'P合計'!I22+'B合計'!I22+'液化石油ガス'!I22</f>
        <v>0</v>
      </c>
      <c r="J22" s="31">
        <f>SUM(D22:I22)</f>
        <v>7613</v>
      </c>
      <c r="K22" s="27">
        <f>'P合計'!K22+'B合計'!K22+'液化石油ガス'!K22</f>
        <v>0</v>
      </c>
      <c r="L22" s="14">
        <f>'P合計'!L22+'B合計'!L22+'液化石油ガス'!L22</f>
        <v>0</v>
      </c>
      <c r="M22" s="14">
        <f>'P合計'!M22+'B合計'!M22+'液化石油ガス'!M22</f>
        <v>0</v>
      </c>
      <c r="N22" s="14">
        <f>'P合計'!N22+'B合計'!N22+'液化石油ガス'!N22</f>
        <v>0</v>
      </c>
      <c r="O22" s="14">
        <f>'P合計'!O22+'B合計'!O22+'液化石油ガス'!O22</f>
        <v>0</v>
      </c>
      <c r="P22" s="23">
        <f>'P合計'!P22+'B合計'!P22+'液化石油ガス'!P22</f>
        <v>0</v>
      </c>
      <c r="Q22" s="31">
        <f>'P合計'!Q22+'B合計'!Q22+'液化石油ガス'!Q22</f>
        <v>0</v>
      </c>
      <c r="R22" s="27">
        <f>'P合計'!R22+'B合計'!R22+'液化石油ガス'!R22</f>
        <v>7613</v>
      </c>
      <c r="S22" s="2"/>
    </row>
    <row r="23" spans="1:19" ht="13.5" customHeight="1">
      <c r="A23" s="109"/>
      <c r="B23" s="53" t="s">
        <v>10</v>
      </c>
      <c r="C23" s="53" t="s">
        <v>2</v>
      </c>
      <c r="D23" s="19">
        <f>'P合計'!D23+'B合計'!D23+'液化石油ガス'!D23</f>
        <v>0</v>
      </c>
      <c r="E23" s="14">
        <f>'P合計'!E23+'B合計'!E23+'液化石油ガス'!E23</f>
        <v>0</v>
      </c>
      <c r="F23" s="14">
        <f>'P合計'!F23+'B合計'!F23+'液化石油ガス'!F23</f>
        <v>0</v>
      </c>
      <c r="G23" s="14">
        <f>'P合計'!G23+'B合計'!G23+'液化石油ガス'!G23</f>
        <v>0</v>
      </c>
      <c r="H23" s="14">
        <f>'P合計'!H23+'B合計'!H23+'液化石油ガス'!H23</f>
        <v>620267</v>
      </c>
      <c r="I23" s="23">
        <f>'P合計'!I23+'B合計'!I23+'液化石油ガス'!I23</f>
        <v>0</v>
      </c>
      <c r="J23" s="31">
        <f>SUM(D23:I23)</f>
        <v>620267</v>
      </c>
      <c r="K23" s="27">
        <f>'P合計'!K23+'B合計'!K23+'液化石油ガス'!K23</f>
        <v>0</v>
      </c>
      <c r="L23" s="14">
        <f>'P合計'!L23+'B合計'!L23+'液化石油ガス'!L23</f>
        <v>0</v>
      </c>
      <c r="M23" s="14">
        <f>'P合計'!M23+'B合計'!M23+'液化石油ガス'!M23</f>
        <v>0</v>
      </c>
      <c r="N23" s="14">
        <f>'P合計'!N23+'B合計'!N23+'液化石油ガス'!N23</f>
        <v>0</v>
      </c>
      <c r="O23" s="14">
        <f>'P合計'!O23+'B合計'!O23+'液化石油ガス'!O23</f>
        <v>0</v>
      </c>
      <c r="P23" s="23">
        <f>'P合計'!P23+'B合計'!P23+'液化石油ガス'!P23</f>
        <v>0</v>
      </c>
      <c r="Q23" s="31">
        <f>'P合計'!Q23+'B合計'!Q23+'液化石油ガス'!Q23</f>
        <v>0</v>
      </c>
      <c r="R23" s="27">
        <f>'P合計'!R23+'B合計'!R23+'液化石油ガス'!R23</f>
        <v>620267</v>
      </c>
      <c r="S23" s="2"/>
    </row>
    <row r="24" spans="1:19" ht="13.5" customHeight="1" thickBot="1">
      <c r="A24" s="110"/>
      <c r="B24" s="54" t="s">
        <v>18</v>
      </c>
      <c r="C24" s="55" t="s">
        <v>3</v>
      </c>
      <c r="D24" s="20" t="str">
        <f>IF(OR(D22=0,D23=0)," ",(D23/D22)*1000)</f>
        <v> </v>
      </c>
      <c r="E24" s="15" t="str">
        <f aca="true" t="shared" si="6" ref="E24:R24">IF(OR(E22=0,E23=0)," ",(E23/E22)*1000)</f>
        <v> </v>
      </c>
      <c r="F24" s="15" t="str">
        <f t="shared" si="6"/>
        <v> </v>
      </c>
      <c r="G24" s="15" t="str">
        <f t="shared" si="6"/>
        <v> </v>
      </c>
      <c r="H24" s="15">
        <f t="shared" si="6"/>
        <v>81474.71430447917</v>
      </c>
      <c r="I24" s="24" t="str">
        <f t="shared" si="6"/>
        <v> </v>
      </c>
      <c r="J24" s="32">
        <f t="shared" si="6"/>
        <v>81474.71430447917</v>
      </c>
      <c r="K24" s="28" t="str">
        <f t="shared" si="6"/>
        <v> </v>
      </c>
      <c r="L24" s="15" t="str">
        <f t="shared" si="6"/>
        <v> </v>
      </c>
      <c r="M24" s="15" t="str">
        <f t="shared" si="6"/>
        <v> </v>
      </c>
      <c r="N24" s="15" t="str">
        <f t="shared" si="6"/>
        <v> </v>
      </c>
      <c r="O24" s="15" t="str">
        <f t="shared" si="6"/>
        <v> </v>
      </c>
      <c r="P24" s="24" t="str">
        <f t="shared" si="6"/>
        <v> </v>
      </c>
      <c r="Q24" s="32" t="str">
        <f t="shared" si="6"/>
        <v> </v>
      </c>
      <c r="R24" s="28">
        <f t="shared" si="6"/>
        <v>81474.71430447917</v>
      </c>
      <c r="S24" s="2"/>
    </row>
    <row r="25" spans="1:19" ht="13.5" customHeight="1">
      <c r="A25" s="108" t="s">
        <v>11</v>
      </c>
      <c r="B25" s="53" t="s">
        <v>9</v>
      </c>
      <c r="C25" s="53" t="s">
        <v>1</v>
      </c>
      <c r="D25" s="19">
        <f>'P合計'!D25+'B合計'!D25+'液化石油ガス'!D25</f>
        <v>1002</v>
      </c>
      <c r="E25" s="14">
        <f>'P合計'!E25+'B合計'!E25+'液化石油ガス'!E25</f>
        <v>753</v>
      </c>
      <c r="F25" s="14">
        <f>'P合計'!F25+'B合計'!F25+'液化石油ガス'!F25</f>
        <v>599</v>
      </c>
      <c r="G25" s="14">
        <f>'P合計'!G25+'B合計'!G25+'液化石油ガス'!G25</f>
        <v>839</v>
      </c>
      <c r="H25" s="14">
        <f>'P合計'!H25+'B合計'!H25+'液化石油ガス'!H25</f>
        <v>769</v>
      </c>
      <c r="I25" s="23">
        <f>'P合計'!I25+'B合計'!I25+'液化石油ガス'!I25</f>
        <v>1333</v>
      </c>
      <c r="J25" s="31">
        <f>SUM(D25:I25)</f>
        <v>5295</v>
      </c>
      <c r="K25" s="27">
        <f>'P合計'!K25+'B合計'!K25+'液化石油ガス'!K25</f>
        <v>2221</v>
      </c>
      <c r="L25" s="14">
        <f>'P合計'!L25+'B合計'!L25+'液化石油ガス'!L25</f>
        <v>2769</v>
      </c>
      <c r="M25" s="14">
        <f>'P合計'!M25+'B合計'!M25+'液化石油ガス'!M25</f>
        <v>3637</v>
      </c>
      <c r="N25" s="14">
        <f>'P合計'!N25+'B合計'!N25+'液化石油ガス'!N25</f>
        <v>2618</v>
      </c>
      <c r="O25" s="14">
        <f>'P合計'!O25+'B合計'!O25+'液化石油ガス'!O25</f>
        <v>1993</v>
      </c>
      <c r="P25" s="23">
        <f>'P合計'!P25+'B合計'!P25+'液化石油ガス'!P25</f>
        <v>2254</v>
      </c>
      <c r="Q25" s="31">
        <f>'P合計'!Q25+'B合計'!Q25+'液化石油ガス'!Q25</f>
        <v>15492</v>
      </c>
      <c r="R25" s="27">
        <f>'P合計'!R25+'B合計'!R25+'液化石油ガス'!R25</f>
        <v>20787</v>
      </c>
      <c r="S25" s="2"/>
    </row>
    <row r="26" spans="1:19" ht="13.5" customHeight="1">
      <c r="A26" s="109"/>
      <c r="B26" s="53" t="s">
        <v>10</v>
      </c>
      <c r="C26" s="53" t="s">
        <v>2</v>
      </c>
      <c r="D26" s="19">
        <f>'P合計'!D26+'B合計'!D26+'液化石油ガス'!D26</f>
        <v>243997</v>
      </c>
      <c r="E26" s="14">
        <f>'P合計'!E26+'B合計'!E26+'液化石油ガス'!E26</f>
        <v>191741</v>
      </c>
      <c r="F26" s="14">
        <f>'P合計'!F26+'B合計'!F26+'液化石油ガス'!F26</f>
        <v>160611</v>
      </c>
      <c r="G26" s="14">
        <f>'P合計'!G26+'B合計'!G26+'液化石油ガス'!G26</f>
        <v>215798</v>
      </c>
      <c r="H26" s="14">
        <f>'P合計'!H26+'B合計'!H26+'液化石油ガス'!H26</f>
        <v>190562</v>
      </c>
      <c r="I26" s="23">
        <f>'P合計'!I26+'B合計'!I26+'液化石油ガス'!I26</f>
        <v>341247</v>
      </c>
      <c r="J26" s="31">
        <f>SUM(D26:I26)</f>
        <v>1343956</v>
      </c>
      <c r="K26" s="27">
        <f>'P合計'!K26+'B合計'!K26+'液化石油ガス'!K26</f>
        <v>563954</v>
      </c>
      <c r="L26" s="14">
        <f>'P合計'!L26+'B合計'!L26+'液化石油ガス'!L26</f>
        <v>699339</v>
      </c>
      <c r="M26" s="14">
        <f>'P合計'!M26+'B合計'!M26+'液化石油ガス'!M26</f>
        <v>921152</v>
      </c>
      <c r="N26" s="14">
        <f>'P合計'!N26+'B合計'!N26+'液化石油ガス'!N26</f>
        <v>533826</v>
      </c>
      <c r="O26" s="14">
        <f>'P合計'!O26+'B合計'!O26+'液化石油ガス'!O26</f>
        <v>382288</v>
      </c>
      <c r="P26" s="23">
        <f>'P合計'!P26+'B合計'!P26+'液化石油ガス'!P26</f>
        <v>455657</v>
      </c>
      <c r="Q26" s="31">
        <f>'P合計'!Q26+'B合計'!Q26+'液化石油ガス'!Q26</f>
        <v>3556216</v>
      </c>
      <c r="R26" s="27">
        <f>'P合計'!R26+'B合計'!R26+'液化石油ガス'!R26</f>
        <v>4900172</v>
      </c>
      <c r="S26" s="2"/>
    </row>
    <row r="27" spans="1:19" ht="13.5" customHeight="1" thickBot="1">
      <c r="A27" s="110"/>
      <c r="B27" s="54" t="s">
        <v>18</v>
      </c>
      <c r="C27" s="55" t="s">
        <v>3</v>
      </c>
      <c r="D27" s="20">
        <f>IF(OR(D25=0,D26=0)," ",(D26/D25)*1000)</f>
        <v>243509.98003992016</v>
      </c>
      <c r="E27" s="15">
        <f aca="true" t="shared" si="7" ref="E27:R27">IF(OR(E25=0,E26=0)," ",(E26/E25)*1000)</f>
        <v>254636.12217795485</v>
      </c>
      <c r="F27" s="15">
        <f t="shared" si="7"/>
        <v>268131.8864774624</v>
      </c>
      <c r="G27" s="15">
        <f t="shared" si="7"/>
        <v>257208.58164481525</v>
      </c>
      <c r="H27" s="15">
        <f t="shared" si="7"/>
        <v>247804.94148244476</v>
      </c>
      <c r="I27" s="24">
        <f t="shared" si="7"/>
        <v>255999.2498124531</v>
      </c>
      <c r="J27" s="32">
        <f t="shared" si="7"/>
        <v>253816.05288007556</v>
      </c>
      <c r="K27" s="28">
        <f t="shared" si="7"/>
        <v>253918.95542548402</v>
      </c>
      <c r="L27" s="15">
        <f t="shared" si="7"/>
        <v>252560.13001083423</v>
      </c>
      <c r="M27" s="15">
        <f t="shared" si="7"/>
        <v>253272.4773164696</v>
      </c>
      <c r="N27" s="15">
        <f t="shared" si="7"/>
        <v>203906.03514132925</v>
      </c>
      <c r="O27" s="15">
        <f t="shared" si="7"/>
        <v>191815.3537380833</v>
      </c>
      <c r="P27" s="24">
        <f t="shared" si="7"/>
        <v>202154.83584738243</v>
      </c>
      <c r="Q27" s="32">
        <f t="shared" si="7"/>
        <v>229551.76865478954</v>
      </c>
      <c r="R27" s="28">
        <f t="shared" si="7"/>
        <v>235732.52513590225</v>
      </c>
      <c r="S27" s="2"/>
    </row>
    <row r="28" spans="1:19" ht="13.5" customHeight="1">
      <c r="A28" s="108" t="s">
        <v>49</v>
      </c>
      <c r="B28" s="53" t="s">
        <v>9</v>
      </c>
      <c r="C28" s="53" t="s">
        <v>1</v>
      </c>
      <c r="D28" s="19">
        <f>'P合計'!D28+'B合計'!D28+'液化石油ガス'!D28</f>
        <v>37</v>
      </c>
      <c r="E28" s="14">
        <f>'P合計'!E28+'B合計'!E28+'液化石油ガス'!E28</f>
        <v>41</v>
      </c>
      <c r="F28" s="14">
        <f>'P合計'!F28+'B合計'!F28+'液化石油ガス'!F28</f>
        <v>52</v>
      </c>
      <c r="G28" s="14">
        <f>'P合計'!G28+'B合計'!G28+'液化石油ガス'!G28</f>
        <v>50</v>
      </c>
      <c r="H28" s="14">
        <f>'P合計'!H28+'B合計'!H28+'液化石油ガス'!H28</f>
        <v>49</v>
      </c>
      <c r="I28" s="23">
        <f>'P合計'!I28+'B合計'!I28+'液化石油ガス'!I28</f>
        <v>85</v>
      </c>
      <c r="J28" s="31">
        <f>SUM(D28:I28)</f>
        <v>314</v>
      </c>
      <c r="K28" s="27">
        <f>'P合計'!K28+'B合計'!K28+'液化石油ガス'!K28</f>
        <v>51</v>
      </c>
      <c r="L28" s="14">
        <f>'P合計'!L28+'B合計'!L28+'液化石油ガス'!L28</f>
        <v>62</v>
      </c>
      <c r="M28" s="14">
        <f>'P合計'!M28+'B合計'!M28+'液化石油ガス'!M28</f>
        <v>30</v>
      </c>
      <c r="N28" s="14">
        <f>'P合計'!N28+'B合計'!N28+'液化石油ガス'!N28</f>
        <v>16</v>
      </c>
      <c r="O28" s="14">
        <f>'P合計'!O28+'B合計'!O28+'液化石油ガス'!O28</f>
        <v>28</v>
      </c>
      <c r="P28" s="23">
        <f>'P合計'!P28+'B合計'!P28+'液化石油ガス'!P28</f>
        <v>1</v>
      </c>
      <c r="Q28" s="31">
        <f>'P合計'!Q28+'B合計'!Q28+'液化石油ガス'!Q28</f>
        <v>188</v>
      </c>
      <c r="R28" s="27">
        <f>'P合計'!R28+'B合計'!R28+'液化石油ガス'!R28</f>
        <v>502</v>
      </c>
      <c r="S28" s="2"/>
    </row>
    <row r="29" spans="1:19" ht="13.5" customHeight="1">
      <c r="A29" s="109"/>
      <c r="B29" s="53" t="s">
        <v>10</v>
      </c>
      <c r="C29" s="53" t="s">
        <v>2</v>
      </c>
      <c r="D29" s="19">
        <f>'P合計'!D29+'B合計'!D29+'液化石油ガス'!D29</f>
        <v>17481</v>
      </c>
      <c r="E29" s="14">
        <f>'P合計'!E29+'B合計'!E29+'液化石油ガス'!E29</f>
        <v>23223</v>
      </c>
      <c r="F29" s="14">
        <f>'P合計'!F29+'B合計'!F29+'液化石油ガス'!F29</f>
        <v>25068</v>
      </c>
      <c r="G29" s="14">
        <f>'P合計'!G29+'B合計'!G29+'液化石油ガス'!G29</f>
        <v>28737</v>
      </c>
      <c r="H29" s="14">
        <f>'P合計'!H29+'B合計'!H29+'液化石油ガス'!H29</f>
        <v>29536</v>
      </c>
      <c r="I29" s="23">
        <f>'P合計'!I29+'B合計'!I29+'液化石油ガス'!I29</f>
        <v>47073</v>
      </c>
      <c r="J29" s="31">
        <f>SUM(D29:I29)</f>
        <v>171118</v>
      </c>
      <c r="K29" s="27">
        <f>'P合計'!K29+'B合計'!K29+'液化石油ガス'!K29</f>
        <v>14939</v>
      </c>
      <c r="L29" s="14">
        <f>'P合計'!L29+'B合計'!L29+'液化石油ガス'!L29</f>
        <v>16478</v>
      </c>
      <c r="M29" s="14">
        <f>'P合計'!M29+'B合計'!M29+'液化石油ガス'!M29</f>
        <v>9333</v>
      </c>
      <c r="N29" s="14">
        <f>'P合計'!N29+'B合計'!N29+'液化石油ガス'!N29</f>
        <v>7856</v>
      </c>
      <c r="O29" s="14">
        <f>'P合計'!O29+'B合計'!O29+'液化石油ガス'!O29</f>
        <v>10161</v>
      </c>
      <c r="P29" s="23">
        <f>'P合計'!P29+'B合計'!P29+'液化石油ガス'!P29</f>
        <v>781</v>
      </c>
      <c r="Q29" s="31">
        <f>'P合計'!Q29+'B合計'!Q29+'液化石油ガス'!Q29</f>
        <v>59548</v>
      </c>
      <c r="R29" s="27">
        <f>'P合計'!R29+'B合計'!R29+'液化石油ガス'!R29</f>
        <v>230666</v>
      </c>
      <c r="S29" s="2"/>
    </row>
    <row r="30" spans="1:19" ht="13.5" customHeight="1" thickBot="1">
      <c r="A30" s="110"/>
      <c r="B30" s="54" t="s">
        <v>18</v>
      </c>
      <c r="C30" s="55" t="s">
        <v>3</v>
      </c>
      <c r="D30" s="20">
        <f>IF(OR(D28=0,D29=0)," ",(D29/D28)*1000)</f>
        <v>472459.45945945947</v>
      </c>
      <c r="E30" s="15">
        <f aca="true" t="shared" si="8" ref="E30:R30">IF(OR(E28=0,E29=0)," ",(E29/E28)*1000)</f>
        <v>566414.6341463415</v>
      </c>
      <c r="F30" s="15">
        <f t="shared" si="8"/>
        <v>482076.9230769231</v>
      </c>
      <c r="G30" s="15">
        <f t="shared" si="8"/>
        <v>574740</v>
      </c>
      <c r="H30" s="15">
        <f t="shared" si="8"/>
        <v>602775.5102040817</v>
      </c>
      <c r="I30" s="24">
        <f t="shared" si="8"/>
        <v>553800</v>
      </c>
      <c r="J30" s="32">
        <f t="shared" si="8"/>
        <v>544961.7834394905</v>
      </c>
      <c r="K30" s="28">
        <f t="shared" si="8"/>
        <v>292921.568627451</v>
      </c>
      <c r="L30" s="15">
        <f t="shared" si="8"/>
        <v>265774.1935483871</v>
      </c>
      <c r="M30" s="15">
        <f t="shared" si="8"/>
        <v>311100</v>
      </c>
      <c r="N30" s="15">
        <f t="shared" si="8"/>
        <v>491000</v>
      </c>
      <c r="O30" s="15">
        <f t="shared" si="8"/>
        <v>362892.85714285716</v>
      </c>
      <c r="P30" s="24">
        <f t="shared" si="8"/>
        <v>781000</v>
      </c>
      <c r="Q30" s="32">
        <f t="shared" si="8"/>
        <v>316744.6808510638</v>
      </c>
      <c r="R30" s="28">
        <f t="shared" si="8"/>
        <v>459494.0239043825</v>
      </c>
      <c r="S30" s="2"/>
    </row>
    <row r="31" spans="1:19" ht="13.5" customHeight="1">
      <c r="A31" s="108" t="s">
        <v>22</v>
      </c>
      <c r="B31" s="53" t="s">
        <v>9</v>
      </c>
      <c r="C31" s="53" t="s">
        <v>1</v>
      </c>
      <c r="D31" s="43">
        <f>'P合計'!D31+'B合計'!D31+'液化石油ガス'!D31</f>
        <v>0</v>
      </c>
      <c r="E31" s="90">
        <f>'P合計'!E31+'B合計'!E31+'液化石油ガス'!E31</f>
        <v>0</v>
      </c>
      <c r="F31" s="90">
        <f>'P合計'!F31+'B合計'!F31+'液化石油ガス'!F31</f>
        <v>0</v>
      </c>
      <c r="G31" s="90">
        <f>'P合計'!G31+'B合計'!G31+'液化石油ガス'!G31</f>
        <v>0</v>
      </c>
      <c r="H31" s="90">
        <f>'P合計'!H31+'B合計'!H31+'液化石油ガス'!H31</f>
        <v>0</v>
      </c>
      <c r="I31" s="27">
        <f>'P合計'!I31+'B合計'!I31+'液化石油ガス'!I31</f>
        <v>408</v>
      </c>
      <c r="J31" s="31">
        <f>SUM(D31:I31)</f>
        <v>408</v>
      </c>
      <c r="K31" s="43">
        <f>'P合計'!K31+'B合計'!K31+'液化石油ガス'!K31</f>
        <v>272</v>
      </c>
      <c r="L31" s="90">
        <f>'P合計'!L31+'B合計'!L31+'液化石油ガス'!L31</f>
        <v>0</v>
      </c>
      <c r="M31" s="90">
        <f>'P合計'!M31+'B合計'!M31+'液化石油ガス'!M31</f>
        <v>0</v>
      </c>
      <c r="N31" s="90">
        <f>'P合計'!N31+'B合計'!N31+'液化石油ガス'!N31</f>
        <v>0</v>
      </c>
      <c r="O31" s="90">
        <f>'P合計'!O31+'B合計'!O31+'液化石油ガス'!O31</f>
        <v>0</v>
      </c>
      <c r="P31" s="91">
        <f>'P合計'!P31+'B合計'!P31+'液化石油ガス'!P31</f>
        <v>387</v>
      </c>
      <c r="Q31" s="31">
        <f>'P合計'!Q31+'B合計'!Q31+'液化石油ガス'!Q31</f>
        <v>659</v>
      </c>
      <c r="R31" s="27">
        <f>'P合計'!R31+'B合計'!R31+'液化石油ガス'!R31</f>
        <v>1067</v>
      </c>
      <c r="S31" s="2"/>
    </row>
    <row r="32" spans="1:19" ht="13.5" customHeight="1">
      <c r="A32" s="109"/>
      <c r="B32" s="53" t="s">
        <v>10</v>
      </c>
      <c r="C32" s="53" t="s">
        <v>2</v>
      </c>
      <c r="D32" s="85">
        <f>'P合計'!D32+'B合計'!D32+'液化石油ガス'!D32</f>
        <v>0</v>
      </c>
      <c r="E32" s="16">
        <f>'P合計'!E32+'B合計'!E32+'液化石油ガス'!E32</f>
        <v>0</v>
      </c>
      <c r="F32" s="16">
        <f>'P合計'!F32+'B合計'!F32+'液化石油ガス'!F32</f>
        <v>0</v>
      </c>
      <c r="G32" s="16">
        <f>'P合計'!G32+'B合計'!G32+'液化石油ガス'!G32</f>
        <v>0</v>
      </c>
      <c r="H32" s="16">
        <f>'P合計'!H32+'B合計'!H32+'液化石油ガス'!H32</f>
        <v>0</v>
      </c>
      <c r="I32" s="29">
        <f>'P合計'!I32+'B合計'!I32+'液化石油ガス'!I32</f>
        <v>32832</v>
      </c>
      <c r="J32" s="31">
        <f>SUM(D32:I32)</f>
        <v>32832</v>
      </c>
      <c r="K32" s="85">
        <f>'P合計'!K32+'B合計'!K32+'液化石油ガス'!K32</f>
        <v>25729</v>
      </c>
      <c r="L32" s="16">
        <f>'P合計'!L32+'B合計'!L32+'液化石油ガス'!L32</f>
        <v>0</v>
      </c>
      <c r="M32" s="16">
        <f>'P合計'!M32+'B合計'!M32+'液化石油ガス'!M32</f>
        <v>0</v>
      </c>
      <c r="N32" s="16">
        <f>'P合計'!N32+'B合計'!N32+'液化石油ガス'!N32</f>
        <v>0</v>
      </c>
      <c r="O32" s="16">
        <f>'P合計'!O32+'B合計'!O32+'液化石油ガス'!O32</f>
        <v>0</v>
      </c>
      <c r="P32" s="92">
        <f>'P合計'!P32+'B合計'!P32+'液化石油ガス'!P32</f>
        <v>39025</v>
      </c>
      <c r="Q32" s="33">
        <f>'P合計'!Q32+'B合計'!Q32+'液化石油ガス'!Q32</f>
        <v>64754</v>
      </c>
      <c r="R32" s="29">
        <f>'P合計'!R32+'B合計'!R32+'液化石油ガス'!R32</f>
        <v>97586</v>
      </c>
      <c r="S32" s="2"/>
    </row>
    <row r="33" spans="1:19" ht="13.5" customHeight="1" thickBot="1">
      <c r="A33" s="110"/>
      <c r="B33" s="54" t="s">
        <v>18</v>
      </c>
      <c r="C33" s="55" t="s">
        <v>3</v>
      </c>
      <c r="D33" s="44" t="str">
        <f aca="true" t="shared" si="9" ref="D33:R33">IF(OR(D31=0,D32=0)," ",(D32/D31)*1000)</f>
        <v> </v>
      </c>
      <c r="E33" s="15" t="str">
        <f t="shared" si="9"/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28">
        <f t="shared" si="9"/>
        <v>80470.58823529411</v>
      </c>
      <c r="J33" s="32">
        <f t="shared" si="9"/>
        <v>80470.58823529411</v>
      </c>
      <c r="K33" s="44">
        <f t="shared" si="9"/>
        <v>94591.91176470589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 t="shared" si="9"/>
        <v> </v>
      </c>
      <c r="P33" s="93">
        <f t="shared" si="9"/>
        <v>100839.79328165374</v>
      </c>
      <c r="Q33" s="32">
        <f t="shared" si="9"/>
        <v>98261.00151745068</v>
      </c>
      <c r="R33" s="28">
        <f t="shared" si="9"/>
        <v>91458.29428303655</v>
      </c>
      <c r="S33" s="2"/>
    </row>
    <row r="34" spans="1:19" ht="13.5" customHeight="1">
      <c r="A34" s="108" t="s">
        <v>23</v>
      </c>
      <c r="B34" s="53" t="s">
        <v>9</v>
      </c>
      <c r="C34" s="53" t="s">
        <v>1</v>
      </c>
      <c r="D34" s="43">
        <f>'P合計'!D34+'B合計'!D34+'液化石油ガス'!D34</f>
        <v>0</v>
      </c>
      <c r="E34" s="14">
        <f>'P合計'!E34+'B合計'!E34+'液化石油ガス'!E34</f>
        <v>0</v>
      </c>
      <c r="F34" s="14">
        <f>'P合計'!F34+'B合計'!F34+'液化石油ガス'!F34</f>
        <v>0</v>
      </c>
      <c r="G34" s="14">
        <f>'P合計'!G34+'B合計'!G34+'液化石油ガス'!G34</f>
        <v>0</v>
      </c>
      <c r="H34" s="14">
        <f>'P合計'!H34+'B合計'!H34+'液化石油ガス'!H34</f>
        <v>0</v>
      </c>
      <c r="I34" s="27">
        <f>'P合計'!I34+'B合計'!I34+'液化石油ガス'!I34</f>
        <v>0</v>
      </c>
      <c r="J34" s="31">
        <f>SUM(D34:I34)</f>
        <v>0</v>
      </c>
      <c r="K34" s="43">
        <f>'P合計'!K34+'B合計'!K34+'液化石油ガス'!K34</f>
        <v>0</v>
      </c>
      <c r="L34" s="14">
        <f>'P合計'!L34+'B合計'!L34+'液化石油ガス'!L34</f>
        <v>43742</v>
      </c>
      <c r="M34" s="14">
        <f>'P合計'!M34+'B合計'!M34+'液化石油ガス'!M34</f>
        <v>47957</v>
      </c>
      <c r="N34" s="14">
        <f>'P合計'!N34+'B合計'!N34+'液化石油ガス'!N34</f>
        <v>0</v>
      </c>
      <c r="O34" s="14">
        <f>'P合計'!O34+'B合計'!O34+'液化石油ガス'!O34</f>
        <v>46023</v>
      </c>
      <c r="P34" s="94">
        <f>'P合計'!P34+'B合計'!P34+'液化石油ガス'!P34</f>
        <v>45500</v>
      </c>
      <c r="Q34" s="31">
        <f>'P合計'!Q34+'B合計'!Q34+'液化石油ガス'!Q34</f>
        <v>183222</v>
      </c>
      <c r="R34" s="27">
        <f>'P合計'!R34+'B合計'!R34+'液化石油ガス'!R34</f>
        <v>183222</v>
      </c>
      <c r="S34" s="2"/>
    </row>
    <row r="35" spans="1:19" ht="13.5" customHeight="1">
      <c r="A35" s="109"/>
      <c r="B35" s="53" t="s">
        <v>10</v>
      </c>
      <c r="C35" s="53" t="s">
        <v>2</v>
      </c>
      <c r="D35" s="43">
        <f>'P合計'!D35+'B合計'!D35+'液化石油ガス'!D35</f>
        <v>0</v>
      </c>
      <c r="E35" s="14">
        <f>'P合計'!E35+'B合計'!E35+'液化石油ガス'!E35</f>
        <v>0</v>
      </c>
      <c r="F35" s="14">
        <f>'P合計'!F35+'B合計'!F35+'液化石油ガス'!F35</f>
        <v>0</v>
      </c>
      <c r="G35" s="14">
        <f>'P合計'!G35+'B合計'!G35+'液化石油ガス'!G35</f>
        <v>0</v>
      </c>
      <c r="H35" s="14">
        <f>'P合計'!H35+'B合計'!H35+'液化石油ガス'!H35</f>
        <v>0</v>
      </c>
      <c r="I35" s="27">
        <f>'P合計'!I35+'B合計'!I35+'液化石油ガス'!I35</f>
        <v>0</v>
      </c>
      <c r="J35" s="31">
        <f>SUM(D35:I35)</f>
        <v>0</v>
      </c>
      <c r="K35" s="43">
        <f>'P合計'!K35+'B合計'!K35+'液化石油ガス'!K35</f>
        <v>0</v>
      </c>
      <c r="L35" s="14">
        <f>'P合計'!L35+'B合計'!L35+'液化石油ガス'!L35</f>
        <v>4122196</v>
      </c>
      <c r="M35" s="14">
        <f>'P合計'!M35+'B合計'!M35+'液化石油ガス'!M35</f>
        <v>5584792</v>
      </c>
      <c r="N35" s="14">
        <f>'P合計'!N35+'B合計'!N35+'液化石油ガス'!N35</f>
        <v>0</v>
      </c>
      <c r="O35" s="14">
        <f>'P合計'!O35+'B合計'!O35+'液化石油ガス'!O35</f>
        <v>4694326</v>
      </c>
      <c r="P35" s="94">
        <f>'P合計'!P35+'B合計'!P35+'液化石油ガス'!P35</f>
        <v>4209000</v>
      </c>
      <c r="Q35" s="31">
        <f>'P合計'!Q35+'B合計'!Q35+'液化石油ガス'!Q35</f>
        <v>18610314</v>
      </c>
      <c r="R35" s="27">
        <f>'P合計'!R35+'B合計'!R35+'液化石油ガス'!R35</f>
        <v>18610314</v>
      </c>
      <c r="S35" s="2"/>
    </row>
    <row r="36" spans="1:19" ht="13.5" customHeight="1" thickBot="1">
      <c r="A36" s="110"/>
      <c r="B36" s="54" t="s">
        <v>18</v>
      </c>
      <c r="C36" s="55" t="s">
        <v>3</v>
      </c>
      <c r="D36" s="44" t="str">
        <f aca="true" t="shared" si="10" ref="D36:R36">IF(OR(D34=0,D35=0)," ",(D35/D34)*1000)</f>
        <v> </v>
      </c>
      <c r="E36" s="15" t="str">
        <f t="shared" si="10"/>
        <v> </v>
      </c>
      <c r="F36" s="15" t="str">
        <f t="shared" si="10"/>
        <v> </v>
      </c>
      <c r="G36" s="15" t="str">
        <f t="shared" si="10"/>
        <v> </v>
      </c>
      <c r="H36" s="15" t="str">
        <f t="shared" si="10"/>
        <v> </v>
      </c>
      <c r="I36" s="28" t="str">
        <f t="shared" si="10"/>
        <v> </v>
      </c>
      <c r="J36" s="32" t="str">
        <f t="shared" si="10"/>
        <v> </v>
      </c>
      <c r="K36" s="44" t="str">
        <f t="shared" si="10"/>
        <v> </v>
      </c>
      <c r="L36" s="15">
        <f t="shared" si="10"/>
        <v>94238.85510493348</v>
      </c>
      <c r="M36" s="15">
        <f t="shared" si="10"/>
        <v>116454.15684884375</v>
      </c>
      <c r="N36" s="15" t="str">
        <f t="shared" si="10"/>
        <v> </v>
      </c>
      <c r="O36" s="15">
        <f t="shared" si="10"/>
        <v>101999.56543467398</v>
      </c>
      <c r="P36" s="93">
        <f t="shared" si="10"/>
        <v>92505.49450549451</v>
      </c>
      <c r="Q36" s="32">
        <f t="shared" si="10"/>
        <v>101572.48583685365</v>
      </c>
      <c r="R36" s="28">
        <f t="shared" si="10"/>
        <v>101572.48583685365</v>
      </c>
      <c r="S36" s="2"/>
    </row>
    <row r="37" spans="1:19" ht="13.5" customHeight="1">
      <c r="A37" s="108" t="s">
        <v>48</v>
      </c>
      <c r="B37" s="53" t="s">
        <v>9</v>
      </c>
      <c r="C37" s="53" t="s">
        <v>1</v>
      </c>
      <c r="D37" s="87">
        <f>'P合計'!D37+'B合計'!D37+'液化石油ガス'!D37</f>
        <v>0</v>
      </c>
      <c r="E37" s="17">
        <f>'P合計'!E37+'B合計'!E37+'液化石油ガス'!E37</f>
        <v>0</v>
      </c>
      <c r="F37" s="17">
        <f>'P合計'!F37+'B合計'!F37+'液化石油ガス'!F37</f>
        <v>0</v>
      </c>
      <c r="G37" s="17">
        <f>'P合計'!G37+'B合計'!G37+'液化石油ガス'!G37</f>
        <v>0</v>
      </c>
      <c r="H37" s="17">
        <f>'P合計'!H37+'B合計'!H37+'液化石油ガス'!H37</f>
        <v>0</v>
      </c>
      <c r="I37" s="30">
        <f>'P合計'!I37+'B合計'!I37+'液化石油ガス'!I37</f>
        <v>0</v>
      </c>
      <c r="J37" s="31">
        <f>SUM(D37:I37)</f>
        <v>0</v>
      </c>
      <c r="K37" s="87">
        <f>'P合計'!K37+'B合計'!K37+'液化石油ガス'!K37</f>
        <v>21407</v>
      </c>
      <c r="L37" s="17">
        <f>'P合計'!L37+'B合計'!L37+'液化石油ガス'!L37</f>
        <v>0</v>
      </c>
      <c r="M37" s="17">
        <f>'P合計'!M37+'B合計'!M37+'液化石油ガス'!M37</f>
        <v>44919</v>
      </c>
      <c r="N37" s="17">
        <f>'P合計'!N37+'B合計'!N37+'液化石油ガス'!N37</f>
        <v>0</v>
      </c>
      <c r="O37" s="17">
        <f>'P合計'!O37+'B合計'!O37+'液化石油ガス'!O37</f>
        <v>0</v>
      </c>
      <c r="P37" s="95">
        <f>'P合計'!P37+'B合計'!P37+'液化石油ガス'!P37</f>
        <v>0</v>
      </c>
      <c r="Q37" s="34">
        <f>'P合計'!Q37+'B合計'!Q37+'液化石油ガス'!Q37</f>
        <v>66326</v>
      </c>
      <c r="R37" s="30">
        <f>'P合計'!R37+'B合計'!R37+'液化石油ガス'!R37</f>
        <v>66326</v>
      </c>
      <c r="S37" s="2"/>
    </row>
    <row r="38" spans="1:19" ht="13.5" customHeight="1">
      <c r="A38" s="109"/>
      <c r="B38" s="53" t="s">
        <v>10</v>
      </c>
      <c r="C38" s="53" t="s">
        <v>2</v>
      </c>
      <c r="D38" s="85">
        <f>'P合計'!D38+'B合計'!D38+'液化石油ガス'!D38</f>
        <v>0</v>
      </c>
      <c r="E38" s="16">
        <f>'P合計'!E38+'B合計'!E38+'液化石油ガス'!E38</f>
        <v>0</v>
      </c>
      <c r="F38" s="16">
        <f>'P合計'!F38+'B合計'!F38+'液化石油ガス'!F38</f>
        <v>0</v>
      </c>
      <c r="G38" s="16">
        <f>'P合計'!G38+'B合計'!G38+'液化石油ガス'!G38</f>
        <v>0</v>
      </c>
      <c r="H38" s="16">
        <f>'P合計'!H38+'B合計'!H38+'液化石油ガス'!H38</f>
        <v>0</v>
      </c>
      <c r="I38" s="29">
        <f>'P合計'!I38+'B合計'!I38+'液化石油ガス'!I38</f>
        <v>0</v>
      </c>
      <c r="J38" s="31">
        <f>SUM(D38:I38)</f>
        <v>0</v>
      </c>
      <c r="K38" s="85">
        <f>'P合計'!K38+'B合計'!K38+'液化石油ガス'!K38</f>
        <v>1898212</v>
      </c>
      <c r="L38" s="16">
        <f>'P合計'!L38+'B合計'!L38+'液化石油ガス'!L38</f>
        <v>0</v>
      </c>
      <c r="M38" s="16">
        <f>'P合計'!M38+'B合計'!M38+'液化石油ガス'!M38</f>
        <v>5006755</v>
      </c>
      <c r="N38" s="16">
        <f>'P合計'!N38+'B合計'!N38+'液化石油ガス'!N38</f>
        <v>0</v>
      </c>
      <c r="O38" s="16">
        <f>'P合計'!O38+'B合計'!O38+'液化石油ガス'!O38</f>
        <v>0</v>
      </c>
      <c r="P38" s="92">
        <f>'P合計'!P38+'B合計'!P38+'液化石油ガス'!P38</f>
        <v>0</v>
      </c>
      <c r="Q38" s="33">
        <f>'P合計'!Q38+'B合計'!Q38+'液化石油ガス'!Q38</f>
        <v>6904967</v>
      </c>
      <c r="R38" s="29">
        <f>'P合計'!R38+'B合計'!R38+'液化石油ガス'!R38</f>
        <v>6904967</v>
      </c>
      <c r="S38" s="2"/>
    </row>
    <row r="39" spans="1:19" ht="13.5" customHeight="1" thickBot="1">
      <c r="A39" s="110"/>
      <c r="B39" s="54" t="s">
        <v>18</v>
      </c>
      <c r="C39" s="55" t="s">
        <v>3</v>
      </c>
      <c r="D39" s="44" t="str">
        <f aca="true" t="shared" si="11" ref="D39:R39">IF(OR(D37=0,D38=0)," ",(D38/D37)*1000)</f>
        <v> </v>
      </c>
      <c r="E39" s="15" t="str">
        <f t="shared" si="11"/>
        <v> </v>
      </c>
      <c r="F39" s="15" t="str">
        <f t="shared" si="11"/>
        <v> </v>
      </c>
      <c r="G39" s="15" t="str">
        <f t="shared" si="11"/>
        <v> </v>
      </c>
      <c r="H39" s="15" t="str">
        <f t="shared" si="11"/>
        <v> </v>
      </c>
      <c r="I39" s="28" t="str">
        <f t="shared" si="11"/>
        <v> </v>
      </c>
      <c r="J39" s="32" t="str">
        <f t="shared" si="11"/>
        <v> </v>
      </c>
      <c r="K39" s="44">
        <f t="shared" si="11"/>
        <v>88672.49030690895</v>
      </c>
      <c r="L39" s="15" t="str">
        <f t="shared" si="11"/>
        <v> </v>
      </c>
      <c r="M39" s="15">
        <f t="shared" si="11"/>
        <v>111461.85355862776</v>
      </c>
      <c r="N39" s="15" t="str">
        <f t="shared" si="11"/>
        <v> </v>
      </c>
      <c r="O39" s="15" t="str">
        <f t="shared" si="11"/>
        <v> </v>
      </c>
      <c r="P39" s="93" t="str">
        <f t="shared" si="11"/>
        <v> </v>
      </c>
      <c r="Q39" s="32">
        <f t="shared" si="11"/>
        <v>104106.48915960558</v>
      </c>
      <c r="R39" s="28">
        <f t="shared" si="11"/>
        <v>104106.48915960558</v>
      </c>
      <c r="S39" s="2"/>
    </row>
    <row r="40" spans="1:19" ht="13.5" customHeight="1">
      <c r="A40" s="108" t="s">
        <v>51</v>
      </c>
      <c r="B40" s="86" t="s">
        <v>9</v>
      </c>
      <c r="C40" s="86" t="s">
        <v>1</v>
      </c>
      <c r="D40" s="87">
        <f>'P合計'!D40+'B合計'!D40+'液化石油ガス'!D40</f>
        <v>32001</v>
      </c>
      <c r="E40" s="17">
        <f>'P合計'!E40+'B合計'!E40+'液化石油ガス'!E40</f>
        <v>52505</v>
      </c>
      <c r="F40" s="17">
        <f>'P合計'!F40+'B合計'!F40+'液化石油ガス'!F40</f>
        <v>136504</v>
      </c>
      <c r="G40" s="17">
        <f>'P合計'!G40+'B合計'!G40+'液化石油ガス'!G40</f>
        <v>81012</v>
      </c>
      <c r="H40" s="17">
        <f>'P合計'!H40+'B合計'!H40+'液化石油ガス'!H40</f>
        <v>137438</v>
      </c>
      <c r="I40" s="30">
        <f>'P合計'!I40+'B合計'!I40+'液化石油ガス'!I40</f>
        <v>65486</v>
      </c>
      <c r="J40" s="31">
        <f>SUM(D40:I40)</f>
        <v>504946</v>
      </c>
      <c r="K40" s="87">
        <f>'P合計'!K40+'B合計'!K40+'液化石油ガス'!K40</f>
        <v>170431</v>
      </c>
      <c r="L40" s="17">
        <f>'P合計'!L40+'B合計'!L40+'液化石油ガス'!L40</f>
        <v>45789</v>
      </c>
      <c r="M40" s="17">
        <f>'P合計'!M40+'B合計'!M40+'液化石油ガス'!M40</f>
        <v>140496</v>
      </c>
      <c r="N40" s="17">
        <f>'P合計'!N40+'B合計'!N40+'液化石油ガス'!N40</f>
        <v>103919</v>
      </c>
      <c r="O40" s="17">
        <f>'P合計'!O40+'B合計'!O40+'液化石油ガス'!O40</f>
        <v>190083</v>
      </c>
      <c r="P40" s="95">
        <f>'P合計'!P40+'B合計'!P40+'液化石油ガス'!P40</f>
        <v>104020</v>
      </c>
      <c r="Q40" s="34">
        <f>'P合計'!Q40+'B合計'!Q40+'液化石油ガス'!Q40</f>
        <v>754738</v>
      </c>
      <c r="R40" s="30">
        <f>'P合計'!R40+'B合計'!R40+'液化石油ガス'!R40</f>
        <v>1259684</v>
      </c>
      <c r="S40" s="2"/>
    </row>
    <row r="41" spans="1:19" ht="13.5" customHeight="1">
      <c r="A41" s="109"/>
      <c r="B41" s="53" t="s">
        <v>10</v>
      </c>
      <c r="C41" s="53" t="s">
        <v>2</v>
      </c>
      <c r="D41" s="85">
        <f>'P合計'!D41+'B合計'!D41+'液化石油ガス'!D41</f>
        <v>2773395</v>
      </c>
      <c r="E41" s="16">
        <f>'P合計'!E41+'B合計'!E41+'液化石油ガス'!E41</f>
        <v>4253793</v>
      </c>
      <c r="F41" s="16">
        <f>'P合計'!F41+'B合計'!F41+'液化石油ガス'!F41</f>
        <v>11246138</v>
      </c>
      <c r="G41" s="16">
        <f>'P合計'!G41+'B合計'!G41+'液化石油ガス'!G41</f>
        <v>6840375</v>
      </c>
      <c r="H41" s="16">
        <f>'P合計'!H41+'B合計'!H41+'液化石油ガス'!H41</f>
        <v>11738978</v>
      </c>
      <c r="I41" s="29">
        <f>'P合計'!I41+'B合計'!I41+'液化石油ガス'!I41</f>
        <v>5655174</v>
      </c>
      <c r="J41" s="31">
        <f>SUM(D41:I41)</f>
        <v>42507853</v>
      </c>
      <c r="K41" s="85">
        <f>'P合計'!K41+'B合計'!K41+'液化石油ガス'!K41</f>
        <v>14945508</v>
      </c>
      <c r="L41" s="16">
        <f>'P合計'!L41+'B合計'!L41+'液化石油ガス'!L41</f>
        <v>4118842</v>
      </c>
      <c r="M41" s="16">
        <f>'P合計'!M41+'B合計'!M41+'液化石油ガス'!M41</f>
        <v>13478113</v>
      </c>
      <c r="N41" s="16">
        <f>'P合計'!N41+'B合計'!N41+'液化石油ガス'!N41</f>
        <v>10388930</v>
      </c>
      <c r="O41" s="16">
        <f>'P合計'!O41+'B合計'!O41+'液化石油ガス'!O41</f>
        <v>19492921</v>
      </c>
      <c r="P41" s="92">
        <f>'P合計'!P41+'B合計'!P41+'液化石油ガス'!P41</f>
        <v>10062292</v>
      </c>
      <c r="Q41" s="33">
        <f>'P合計'!Q41+'B合計'!Q41+'液化石油ガス'!Q41</f>
        <v>72486606</v>
      </c>
      <c r="R41" s="29">
        <f>'P合計'!R41+'B合計'!R41+'液化石油ガス'!R41</f>
        <v>114994459</v>
      </c>
      <c r="S41" s="2"/>
    </row>
    <row r="42" spans="1:19" ht="13.5" customHeight="1" thickBot="1">
      <c r="A42" s="110"/>
      <c r="B42" s="54" t="s">
        <v>18</v>
      </c>
      <c r="C42" s="55" t="s">
        <v>3</v>
      </c>
      <c r="D42" s="44">
        <f aca="true" t="shared" si="12" ref="D42:R42">IF(OR(D40=0,D41=0)," ",(D41/D40)*1000)</f>
        <v>86665.88544107997</v>
      </c>
      <c r="E42" s="15">
        <f t="shared" si="12"/>
        <v>81016.91267498334</v>
      </c>
      <c r="F42" s="15">
        <f t="shared" si="12"/>
        <v>82386.87510988688</v>
      </c>
      <c r="G42" s="15">
        <f t="shared" si="12"/>
        <v>84436.56495334025</v>
      </c>
      <c r="H42" s="15">
        <f t="shared" si="12"/>
        <v>85412.89890714358</v>
      </c>
      <c r="I42" s="28">
        <f t="shared" si="12"/>
        <v>86356.99233423937</v>
      </c>
      <c r="J42" s="32">
        <f t="shared" si="12"/>
        <v>84182.96807975505</v>
      </c>
      <c r="K42" s="44">
        <f t="shared" si="12"/>
        <v>87692.4268472285</v>
      </c>
      <c r="L42" s="15">
        <f t="shared" si="12"/>
        <v>89952.6523837603</v>
      </c>
      <c r="M42" s="15">
        <f t="shared" si="12"/>
        <v>95932.36106366018</v>
      </c>
      <c r="N42" s="15">
        <f t="shared" si="12"/>
        <v>99971.42004830686</v>
      </c>
      <c r="O42" s="15">
        <f t="shared" si="12"/>
        <v>102549.5231030655</v>
      </c>
      <c r="P42" s="93">
        <f t="shared" si="12"/>
        <v>96734.20496058451</v>
      </c>
      <c r="Q42" s="32">
        <f t="shared" si="12"/>
        <v>96042.07817812274</v>
      </c>
      <c r="R42" s="28">
        <f t="shared" si="12"/>
        <v>91288.3381864023</v>
      </c>
      <c r="S42" s="2"/>
    </row>
    <row r="43" spans="1:19" ht="13.5" customHeight="1">
      <c r="A43" s="108" t="s">
        <v>12</v>
      </c>
      <c r="B43" s="86" t="s">
        <v>9</v>
      </c>
      <c r="C43" s="86" t="s">
        <v>1</v>
      </c>
      <c r="D43" s="87">
        <f>'P合計'!D43+'B合計'!D43+'液化石油ガス'!D43</f>
        <v>9</v>
      </c>
      <c r="E43" s="17">
        <f>'P合計'!E43+'B合計'!E43+'液化石油ガス'!E43</f>
        <v>32965</v>
      </c>
      <c r="F43" s="17">
        <f>'P合計'!F43+'B合計'!F43+'液化石油ガス'!F43</f>
        <v>45167</v>
      </c>
      <c r="G43" s="17">
        <f>'P合計'!G43+'B合計'!G43+'液化石油ガス'!G43</f>
        <v>20823</v>
      </c>
      <c r="H43" s="17">
        <f>'P合計'!H43+'B合計'!H43+'液化石油ガス'!H43</f>
        <v>32488</v>
      </c>
      <c r="I43" s="30">
        <f>'P合計'!I43+'B合計'!I43+'液化石油ガス'!I43</f>
        <v>0</v>
      </c>
      <c r="J43" s="31">
        <f>SUM(D43:I43)</f>
        <v>131452</v>
      </c>
      <c r="K43" s="87">
        <f>'P合計'!K43+'B合計'!K43+'液化石油ガス'!K43</f>
        <v>0</v>
      </c>
      <c r="L43" s="17">
        <f>'P合計'!L43+'B合計'!L43+'液化石油ガス'!L43</f>
        <v>7</v>
      </c>
      <c r="M43" s="17">
        <f>'P合計'!M43+'B合計'!M43+'液化石油ガス'!M43</f>
        <v>0</v>
      </c>
      <c r="N43" s="17">
        <f>'P合計'!N43+'B合計'!N43+'液化石油ガス'!N43</f>
        <v>3</v>
      </c>
      <c r="O43" s="17">
        <f>'P合計'!O43+'B合計'!O43+'液化石油ガス'!O43</f>
        <v>61876</v>
      </c>
      <c r="P43" s="95">
        <f>'P合計'!P43+'B合計'!P43+'液化石油ガス'!P43</f>
        <v>66651</v>
      </c>
      <c r="Q43" s="34">
        <f>'P合計'!Q43+'B合計'!Q43+'液化石油ガス'!Q43</f>
        <v>128537</v>
      </c>
      <c r="R43" s="34">
        <f>'P合計'!R43+'B合計'!R43+'液化石油ガス'!R43</f>
        <v>259989</v>
      </c>
      <c r="S43" s="2"/>
    </row>
    <row r="44" spans="1:19" ht="13.5" customHeight="1">
      <c r="A44" s="109"/>
      <c r="B44" s="53" t="s">
        <v>10</v>
      </c>
      <c r="C44" s="53" t="s">
        <v>2</v>
      </c>
      <c r="D44" s="85">
        <f>'P合計'!D44+'B合計'!D44+'液化石油ガス'!D44</f>
        <v>8869</v>
      </c>
      <c r="E44" s="16">
        <f>'P合計'!E44+'B合計'!E44+'液化石油ガス'!E44</f>
        <v>2593031</v>
      </c>
      <c r="F44" s="16">
        <f>'P合計'!F44+'B合計'!F44+'液化石油ガス'!F44</f>
        <v>3552829</v>
      </c>
      <c r="G44" s="16">
        <f>'P合計'!G44+'B合計'!G44+'液化石油ガス'!G44</f>
        <v>1691224</v>
      </c>
      <c r="H44" s="16">
        <f>'P合計'!H44+'B合計'!H44+'液化石油ガス'!H44</f>
        <v>2683905</v>
      </c>
      <c r="I44" s="29">
        <f>'P合計'!I44+'B合計'!I44+'液化石油ガス'!I44</f>
        <v>16055</v>
      </c>
      <c r="J44" s="31">
        <f>SUM(D44:I44)</f>
        <v>10545913</v>
      </c>
      <c r="K44" s="85">
        <f>'P合計'!K44+'B合計'!K44+'液化石油ガス'!K44</f>
        <v>0</v>
      </c>
      <c r="L44" s="16">
        <f>'P合計'!L44+'B合計'!L44+'液化石油ガス'!L44</f>
        <v>10038</v>
      </c>
      <c r="M44" s="16">
        <f>'P合計'!M44+'B合計'!M44+'液化石油ガス'!M44</f>
        <v>17429</v>
      </c>
      <c r="N44" s="16">
        <f>'P合計'!N44+'B合計'!N44+'液化石油ガス'!N44</f>
        <v>2838</v>
      </c>
      <c r="O44" s="16">
        <f>'P合計'!O44+'B合計'!O44+'液化石油ガス'!O44</f>
        <v>6706879</v>
      </c>
      <c r="P44" s="92">
        <f>'P合計'!P44+'B合計'!P44+'液化石油ガス'!P44</f>
        <v>6516921</v>
      </c>
      <c r="Q44" s="33">
        <f>'P合計'!Q44+'B合計'!Q44+'液化石油ガス'!Q44</f>
        <v>13254105</v>
      </c>
      <c r="R44" s="33">
        <f>'P合計'!R44+'B合計'!R44+'液化石油ガス'!R44</f>
        <v>23800018</v>
      </c>
      <c r="S44" s="2"/>
    </row>
    <row r="45" spans="1:19" ht="13.5" customHeight="1" thickBot="1">
      <c r="A45" s="110"/>
      <c r="B45" s="54" t="s">
        <v>18</v>
      </c>
      <c r="C45" s="55" t="s">
        <v>3</v>
      </c>
      <c r="D45" s="44">
        <f aca="true" t="shared" si="13" ref="D45:R45">IF(OR(D43=0,D44=0)," ",(D44/D43)*1000)</f>
        <v>985444.4444444445</v>
      </c>
      <c r="E45" s="15">
        <f t="shared" si="13"/>
        <v>78660.12437433642</v>
      </c>
      <c r="F45" s="15">
        <f t="shared" si="13"/>
        <v>78659.84014878118</v>
      </c>
      <c r="G45" s="15">
        <f t="shared" si="13"/>
        <v>81219.03664217451</v>
      </c>
      <c r="H45" s="15">
        <f t="shared" si="13"/>
        <v>82612.19527210046</v>
      </c>
      <c r="I45" s="28" t="str">
        <f t="shared" si="13"/>
        <v> </v>
      </c>
      <c r="J45" s="32">
        <f t="shared" si="13"/>
        <v>80226.34117396464</v>
      </c>
      <c r="K45" s="44" t="str">
        <f t="shared" si="13"/>
        <v> </v>
      </c>
      <c r="L45" s="15">
        <f t="shared" si="13"/>
        <v>1434000</v>
      </c>
      <c r="M45" s="15" t="str">
        <f t="shared" si="13"/>
        <v> </v>
      </c>
      <c r="N45" s="15">
        <f t="shared" si="13"/>
        <v>946000</v>
      </c>
      <c r="O45" s="15">
        <f t="shared" si="13"/>
        <v>108392.25224642834</v>
      </c>
      <c r="P45" s="93">
        <f t="shared" si="13"/>
        <v>97776.79254624837</v>
      </c>
      <c r="Q45" s="32">
        <f t="shared" si="13"/>
        <v>103115.09526439858</v>
      </c>
      <c r="R45" s="28">
        <f t="shared" si="13"/>
        <v>91542.40371708033</v>
      </c>
      <c r="S45" s="2"/>
    </row>
    <row r="46" spans="1:19" ht="13.5" customHeight="1">
      <c r="A46" s="112" t="s">
        <v>4</v>
      </c>
      <c r="B46" s="53" t="s">
        <v>9</v>
      </c>
      <c r="C46" s="53" t="s">
        <v>1</v>
      </c>
      <c r="D46" s="22">
        <f>'P合計'!D46+'B合計'!D46+'液化石油ガス'!D46</f>
        <v>892605</v>
      </c>
      <c r="E46" s="17">
        <f>'P合計'!E46+'B合計'!E46+'液化石油ガス'!E46</f>
        <v>957858</v>
      </c>
      <c r="F46" s="17">
        <f>'P合計'!F46+'B合計'!F46+'液化石油ガス'!F46</f>
        <v>885472</v>
      </c>
      <c r="G46" s="17">
        <f>'P合計'!G46+'B合計'!G46+'液化石油ガス'!G46</f>
        <v>827347</v>
      </c>
      <c r="H46" s="17">
        <f>'P合計'!H46+'B合計'!H46+'液化石油ガス'!H46</f>
        <v>957294</v>
      </c>
      <c r="I46" s="26">
        <f>'P合計'!I46+'B合計'!I46+'液化石油ガス'!I46</f>
        <v>867089</v>
      </c>
      <c r="J46" s="31">
        <f>SUM(D46:I46)</f>
        <v>5387665</v>
      </c>
      <c r="K46" s="30">
        <f>'P合計'!K46+'B合計'!K46+'液化石油ガス'!K46</f>
        <v>1123401</v>
      </c>
      <c r="L46" s="17">
        <f>'P合計'!L46+'B合計'!L46+'液化石油ガス'!L46</f>
        <v>866420</v>
      </c>
      <c r="M46" s="17">
        <f>'P合計'!M46+'B合計'!M46+'液化石油ガス'!M46</f>
        <v>1137870</v>
      </c>
      <c r="N46" s="17">
        <f>'P合計'!N46+'B合計'!N46+'液化石油ガス'!N46</f>
        <v>1104095</v>
      </c>
      <c r="O46" s="17">
        <f>'P合計'!O46+'B合計'!O46+'液化石油ガス'!O46</f>
        <v>1078932</v>
      </c>
      <c r="P46" s="26">
        <f>'P合計'!P46+'B合計'!P46+'液化石油ガス'!P46</f>
        <v>1296310</v>
      </c>
      <c r="Q46" s="34">
        <f>'P合計'!Q46+'B合計'!Q46+'液化石油ガス'!Q46</f>
        <v>6607028</v>
      </c>
      <c r="R46" s="34">
        <f>'P合計'!R46+'B合計'!R46+'液化石油ガス'!R46</f>
        <v>11994693</v>
      </c>
      <c r="S46" s="2"/>
    </row>
    <row r="47" spans="1:19" ht="13.5" customHeight="1">
      <c r="A47" s="112"/>
      <c r="B47" s="53" t="s">
        <v>10</v>
      </c>
      <c r="C47" s="53" t="s">
        <v>2</v>
      </c>
      <c r="D47" s="21">
        <f>'P合計'!D47+'B合計'!D47+'液化石油ガス'!D47</f>
        <v>78761190</v>
      </c>
      <c r="E47" s="16">
        <f>'P合計'!E47+'B合計'!E47+'液化石油ガス'!E47</f>
        <v>79686704</v>
      </c>
      <c r="F47" s="16">
        <f>'P合計'!F47+'B合計'!F47+'液化石油ガス'!F47</f>
        <v>72812306</v>
      </c>
      <c r="G47" s="16">
        <f>'P合計'!G47+'B合計'!G47+'液化石油ガス'!G47</f>
        <v>67410490</v>
      </c>
      <c r="H47" s="16">
        <f>'P合計'!H47+'B合計'!H47+'液化石油ガス'!H47</f>
        <v>81587075</v>
      </c>
      <c r="I47" s="25">
        <f>'P合計'!I47+'B合計'!I47+'液化石油ガス'!I47</f>
        <v>75641916</v>
      </c>
      <c r="J47" s="31">
        <f>SUM(D47:I47)</f>
        <v>455899681</v>
      </c>
      <c r="K47" s="29">
        <f>'P合計'!K47+'B合計'!K47+'液化石油ガス'!K47</f>
        <v>98975172</v>
      </c>
      <c r="L47" s="16">
        <f>'P合計'!L47+'B合計'!L47+'液化石油ガス'!L47</f>
        <v>78380008</v>
      </c>
      <c r="M47" s="16">
        <f>'P合計'!M47+'B合計'!M47+'液化石油ガス'!M47</f>
        <v>114728900</v>
      </c>
      <c r="N47" s="16">
        <f>'P合計'!N47+'B合計'!N47+'液化石油ガス'!N47</f>
        <v>126268456</v>
      </c>
      <c r="O47" s="16">
        <f>'P合計'!O47+'B合計'!O47+'液化石油ガス'!O47</f>
        <v>115489783</v>
      </c>
      <c r="P47" s="25">
        <f>'P合計'!P47+'B合計'!P47+'液化石油ガス'!P47</f>
        <v>127644603</v>
      </c>
      <c r="Q47" s="33">
        <f>'P合計'!Q47+'B合計'!Q47+'液化石油ガス'!Q47</f>
        <v>661486922</v>
      </c>
      <c r="R47" s="33">
        <f>'P合計'!R47+'B合計'!R47+'液化石油ガス'!R47</f>
        <v>1117386603</v>
      </c>
      <c r="S47" s="2"/>
    </row>
    <row r="48" spans="1:19" ht="13.5" customHeight="1" thickBot="1">
      <c r="A48" s="113"/>
      <c r="B48" s="54" t="s">
        <v>18</v>
      </c>
      <c r="C48" s="55" t="s">
        <v>3</v>
      </c>
      <c r="D48" s="20">
        <f aca="true" t="shared" si="14" ref="D48:J48">IF(OR(D46=0,D47=0)," ",(D47/D46)*1000)</f>
        <v>88237.45105617825</v>
      </c>
      <c r="E48" s="15">
        <f t="shared" si="14"/>
        <v>83192.60683733915</v>
      </c>
      <c r="F48" s="15">
        <f t="shared" si="14"/>
        <v>82229.93612446243</v>
      </c>
      <c r="G48" s="15">
        <f t="shared" si="14"/>
        <v>81477.89258920381</v>
      </c>
      <c r="H48" s="15">
        <f t="shared" si="14"/>
        <v>85226.7694146208</v>
      </c>
      <c r="I48" s="24">
        <f t="shared" si="14"/>
        <v>87236.62276882766</v>
      </c>
      <c r="J48" s="32">
        <f t="shared" si="14"/>
        <v>84619.15894919226</v>
      </c>
      <c r="K48" s="28">
        <f aca="true" t="shared" si="15" ref="K48:P48">IF(OR(K46=0,K47=0)," ",(K47/K46)*1000)</f>
        <v>88103.15461709577</v>
      </c>
      <c r="L48" s="15">
        <f t="shared" si="15"/>
        <v>90464.21827750976</v>
      </c>
      <c r="M48" s="15">
        <f t="shared" si="15"/>
        <v>100827.77470185522</v>
      </c>
      <c r="N48" s="15">
        <f t="shared" si="15"/>
        <v>114363.76036482367</v>
      </c>
      <c r="O48" s="15">
        <f t="shared" si="15"/>
        <v>107040.83575239219</v>
      </c>
      <c r="P48" s="24">
        <f t="shared" si="15"/>
        <v>98467.65279909899</v>
      </c>
      <c r="Q48" s="32">
        <f>IF(OR(Q46=0,Q47=0)," ",(Q47/Q46)*1000)</f>
        <v>100118.67998743156</v>
      </c>
      <c r="R48" s="28">
        <f>IF(OR(R46=0,R47=0)," ",(R47/R46)*1000)</f>
        <v>93156.7488221666</v>
      </c>
      <c r="S48" s="2"/>
    </row>
    <row r="49" spans="1:19" s="8" customFormat="1" ht="23.25" customHeight="1" thickBot="1">
      <c r="A49" s="115" t="s">
        <v>13</v>
      </c>
      <c r="B49" s="116"/>
      <c r="C49" s="116"/>
      <c r="D49" s="71">
        <v>95.9</v>
      </c>
      <c r="E49" s="72">
        <v>99.34</v>
      </c>
      <c r="F49" s="73">
        <v>99.88</v>
      </c>
      <c r="G49" s="74">
        <v>98.75</v>
      </c>
      <c r="H49" s="75">
        <v>98.44</v>
      </c>
      <c r="I49" s="76">
        <v>98.79</v>
      </c>
      <c r="J49" s="77">
        <v>98.52</v>
      </c>
      <c r="K49" s="78">
        <v>98.29</v>
      </c>
      <c r="L49" s="79">
        <v>98.45</v>
      </c>
      <c r="M49" s="80">
        <v>101.99</v>
      </c>
      <c r="N49" s="80">
        <v>104.53</v>
      </c>
      <c r="O49" s="74">
        <v>102.79</v>
      </c>
      <c r="P49" s="81">
        <v>102.3</v>
      </c>
      <c r="Q49" s="82">
        <v>101.51</v>
      </c>
      <c r="R49" s="83">
        <v>100.17</v>
      </c>
      <c r="S49" s="7"/>
    </row>
    <row r="50" spans="1:19" s="8" customFormat="1" ht="13.5" customHeight="1">
      <c r="A50" s="111" t="s">
        <v>41</v>
      </c>
      <c r="B50" s="53" t="s">
        <v>9</v>
      </c>
      <c r="C50" s="53" t="s">
        <v>1</v>
      </c>
      <c r="D50" s="22">
        <f>'P合計'!D46</f>
        <v>650002</v>
      </c>
      <c r="E50" s="17">
        <f>'P合計'!E46</f>
        <v>670012</v>
      </c>
      <c r="F50" s="17">
        <f>'P合計'!F46</f>
        <v>654967</v>
      </c>
      <c r="G50" s="17">
        <f>'P合計'!G46</f>
        <v>604821</v>
      </c>
      <c r="H50" s="17">
        <f>'P合計'!H46</f>
        <v>756649</v>
      </c>
      <c r="I50" s="26">
        <f>'P合計'!I46</f>
        <v>607533</v>
      </c>
      <c r="J50" s="34">
        <f>SUM(D50:I50)</f>
        <v>3943984</v>
      </c>
      <c r="K50" s="30">
        <f>'P合計'!K46</f>
        <v>901757</v>
      </c>
      <c r="L50" s="17">
        <f>'P合計'!L46</f>
        <v>652850</v>
      </c>
      <c r="M50" s="17">
        <f>'P合計'!M46</f>
        <v>938869</v>
      </c>
      <c r="N50" s="17">
        <f>'P合計'!N46</f>
        <v>875475</v>
      </c>
      <c r="O50" s="17">
        <f>'P合計'!O46</f>
        <v>887413</v>
      </c>
      <c r="P50" s="26">
        <f>'P合計'!P46</f>
        <v>1107089</v>
      </c>
      <c r="Q50" s="34">
        <f>SUM(K50:P50)</f>
        <v>5363453</v>
      </c>
      <c r="R50" s="30">
        <f>J50+Q50</f>
        <v>9307437</v>
      </c>
      <c r="S50" s="7"/>
    </row>
    <row r="51" spans="1:19" s="8" customFormat="1" ht="13.5" customHeight="1">
      <c r="A51" s="112"/>
      <c r="B51" s="53" t="s">
        <v>10</v>
      </c>
      <c r="C51" s="53" t="s">
        <v>2</v>
      </c>
      <c r="D51" s="21">
        <f>'P合計'!D47</f>
        <v>56873827</v>
      </c>
      <c r="E51" s="16">
        <f>'P合計'!E47</f>
        <v>54898826</v>
      </c>
      <c r="F51" s="16">
        <f>'P合計'!F47</f>
        <v>53183004</v>
      </c>
      <c r="G51" s="16">
        <f>'P合計'!G47</f>
        <v>48771336</v>
      </c>
      <c r="H51" s="16">
        <f>'P合計'!H47</f>
        <v>64327457</v>
      </c>
      <c r="I51" s="25">
        <f>'P合計'!I47</f>
        <v>52707662</v>
      </c>
      <c r="J51" s="33">
        <f>SUM(D51:I51)</f>
        <v>330762112</v>
      </c>
      <c r="K51" s="29">
        <f>'P合計'!K47</f>
        <v>78676702</v>
      </c>
      <c r="L51" s="16">
        <f>'P合計'!L47</f>
        <v>58399425</v>
      </c>
      <c r="M51" s="16">
        <f>'P合計'!M47</f>
        <v>93351825</v>
      </c>
      <c r="N51" s="16">
        <f>'P合計'!N47</f>
        <v>98701300</v>
      </c>
      <c r="O51" s="16">
        <f>'P合計'!O47</f>
        <v>94549602</v>
      </c>
      <c r="P51" s="25">
        <f>'P合計'!P47</f>
        <v>108255954</v>
      </c>
      <c r="Q51" s="33">
        <f>SUM(K51:P51)</f>
        <v>531934808</v>
      </c>
      <c r="R51" s="29">
        <f>J51+Q51</f>
        <v>862696920</v>
      </c>
      <c r="S51" s="7"/>
    </row>
    <row r="52" spans="1:19" s="8" customFormat="1" ht="13.5" customHeight="1" thickBot="1">
      <c r="A52" s="113"/>
      <c r="B52" s="54" t="s">
        <v>18</v>
      </c>
      <c r="C52" s="55" t="s">
        <v>3</v>
      </c>
      <c r="D52" s="20">
        <f>IF(OR(D50=0,D51=0)," ",(D51/D50)*1000)</f>
        <v>87497.9261602272</v>
      </c>
      <c r="E52" s="15">
        <f aca="true" t="shared" si="16" ref="E52:R52">IF(OR(E50=0,E51=0)," ",(E51/E50)*1000)</f>
        <v>81937.07873888826</v>
      </c>
      <c r="F52" s="15">
        <f t="shared" si="16"/>
        <v>81199.51692222663</v>
      </c>
      <c r="G52" s="15">
        <f t="shared" si="16"/>
        <v>80637.63658999935</v>
      </c>
      <c r="H52" s="15">
        <f t="shared" si="16"/>
        <v>85016.24531321655</v>
      </c>
      <c r="I52" s="24">
        <f t="shared" si="16"/>
        <v>86756.8708201859</v>
      </c>
      <c r="J52" s="32">
        <f t="shared" si="16"/>
        <v>83864.9730830551</v>
      </c>
      <c r="K52" s="28">
        <f t="shared" si="16"/>
        <v>87248.22984462554</v>
      </c>
      <c r="L52" s="15">
        <f t="shared" si="16"/>
        <v>89453.05200275715</v>
      </c>
      <c r="M52" s="15">
        <f t="shared" si="16"/>
        <v>99430.08556039234</v>
      </c>
      <c r="N52" s="15">
        <f t="shared" si="16"/>
        <v>112740.28384591221</v>
      </c>
      <c r="O52" s="15">
        <f t="shared" si="16"/>
        <v>106545.2072484852</v>
      </c>
      <c r="P52" s="24">
        <f t="shared" si="16"/>
        <v>97784.32808925028</v>
      </c>
      <c r="Q52" s="32">
        <f t="shared" si="16"/>
        <v>99177.67676905157</v>
      </c>
      <c r="R52" s="28">
        <f t="shared" si="16"/>
        <v>92688.98838638392</v>
      </c>
      <c r="S52" s="7"/>
    </row>
    <row r="53" spans="1:19" s="8" customFormat="1" ht="13.5" customHeight="1">
      <c r="A53" s="111" t="s">
        <v>42</v>
      </c>
      <c r="B53" s="53" t="s">
        <v>9</v>
      </c>
      <c r="C53" s="53" t="s">
        <v>1</v>
      </c>
      <c r="D53" s="22">
        <f>'B合計'!D46</f>
        <v>242593</v>
      </c>
      <c r="E53" s="17">
        <f>'B合計'!E46</f>
        <v>287834</v>
      </c>
      <c r="F53" s="17">
        <f>'B合計'!F46</f>
        <v>230496</v>
      </c>
      <c r="G53" s="17">
        <f>'B合計'!G46</f>
        <v>222518</v>
      </c>
      <c r="H53" s="17">
        <f>'B合計'!H46</f>
        <v>200638</v>
      </c>
      <c r="I53" s="26">
        <f>'B合計'!I46</f>
        <v>259553</v>
      </c>
      <c r="J53" s="34">
        <f>SUM(D53:I53)</f>
        <v>1443632</v>
      </c>
      <c r="K53" s="30">
        <f>'B合計'!K46</f>
        <v>221627</v>
      </c>
      <c r="L53" s="17">
        <f>'B合計'!L46</f>
        <v>213563</v>
      </c>
      <c r="M53" s="17">
        <f>'B合計'!M46</f>
        <v>198982</v>
      </c>
      <c r="N53" s="17">
        <f>'B合計'!N46</f>
        <v>228613</v>
      </c>
      <c r="O53" s="17">
        <f>'B合計'!O46</f>
        <v>191516</v>
      </c>
      <c r="P53" s="26">
        <f>'B合計'!P46</f>
        <v>189214</v>
      </c>
      <c r="Q53" s="34">
        <f>SUM(K53:P53)</f>
        <v>1243515</v>
      </c>
      <c r="R53" s="30">
        <f>J53+Q53</f>
        <v>2687147</v>
      </c>
      <c r="S53" s="7"/>
    </row>
    <row r="54" spans="1:19" s="8" customFormat="1" ht="13.5" customHeight="1">
      <c r="A54" s="112"/>
      <c r="B54" s="53" t="s">
        <v>10</v>
      </c>
      <c r="C54" s="53" t="s">
        <v>2</v>
      </c>
      <c r="D54" s="21">
        <f>'B合計'!D47</f>
        <v>21879262</v>
      </c>
      <c r="E54" s="16">
        <f>'B合計'!E47</f>
        <v>24772915</v>
      </c>
      <c r="F54" s="16">
        <f>'B合計'!F47</f>
        <v>19611266</v>
      </c>
      <c r="G54" s="16">
        <f>'B合計'!G47</f>
        <v>18621678</v>
      </c>
      <c r="H54" s="16">
        <f>'B合計'!H47</f>
        <v>17253202</v>
      </c>
      <c r="I54" s="25">
        <f>'B合計'!I47</f>
        <v>22919085</v>
      </c>
      <c r="J54" s="33">
        <f>SUM(D54:I54)</f>
        <v>125057408</v>
      </c>
      <c r="K54" s="29">
        <f>'B合計'!K47</f>
        <v>20288601</v>
      </c>
      <c r="L54" s="16">
        <f>'B合計'!L47</f>
        <v>19968618</v>
      </c>
      <c r="M54" s="16">
        <f>'B合計'!M47</f>
        <v>21347464</v>
      </c>
      <c r="N54" s="16">
        <f>'B合計'!N47</f>
        <v>27558579</v>
      </c>
      <c r="O54" s="16">
        <f>'B合計'!O47</f>
        <v>20923651</v>
      </c>
      <c r="P54" s="25">
        <f>'B合計'!P47</f>
        <v>19372456</v>
      </c>
      <c r="Q54" s="33">
        <f>SUM(K54:P54)</f>
        <v>129459369</v>
      </c>
      <c r="R54" s="29">
        <f>J54+Q54</f>
        <v>254516777</v>
      </c>
      <c r="S54" s="7"/>
    </row>
    <row r="55" spans="1:19" s="8" customFormat="1" ht="13.5" customHeight="1" thickBot="1">
      <c r="A55" s="113"/>
      <c r="B55" s="54" t="s">
        <v>18</v>
      </c>
      <c r="C55" s="55" t="s">
        <v>3</v>
      </c>
      <c r="D55" s="20">
        <f>IF(OR(D53=0,D54=0)," ",(D54/D53)*1000)</f>
        <v>90189.1728120762</v>
      </c>
      <c r="E55" s="15">
        <f aca="true" t="shared" si="17" ref="E55:R55">IF(OR(E53=0,E54=0)," ",(E54/E53)*1000)</f>
        <v>86066.67384673111</v>
      </c>
      <c r="F55" s="15">
        <f t="shared" si="17"/>
        <v>85082.89080938498</v>
      </c>
      <c r="G55" s="15">
        <f t="shared" si="17"/>
        <v>83686.16471476464</v>
      </c>
      <c r="H55" s="15">
        <f t="shared" si="17"/>
        <v>85991.69648820264</v>
      </c>
      <c r="I55" s="24">
        <f t="shared" si="17"/>
        <v>88302.1386768791</v>
      </c>
      <c r="J55" s="32">
        <f t="shared" si="17"/>
        <v>86626.9298546998</v>
      </c>
      <c r="K55" s="28">
        <f t="shared" si="17"/>
        <v>91543.90484913842</v>
      </c>
      <c r="L55" s="15">
        <f t="shared" si="17"/>
        <v>93502.2358741917</v>
      </c>
      <c r="M55" s="15">
        <f t="shared" si="17"/>
        <v>107283.3924676604</v>
      </c>
      <c r="N55" s="15">
        <f t="shared" si="17"/>
        <v>120546.85866508029</v>
      </c>
      <c r="O55" s="15">
        <f t="shared" si="17"/>
        <v>109252.75694981098</v>
      </c>
      <c r="P55" s="24">
        <f t="shared" si="17"/>
        <v>102383.84051920047</v>
      </c>
      <c r="Q55" s="32">
        <f t="shared" si="17"/>
        <v>104107.6054571115</v>
      </c>
      <c r="R55" s="28">
        <f t="shared" si="17"/>
        <v>94716.35790673156</v>
      </c>
      <c r="S55" s="7"/>
    </row>
    <row r="56" spans="1:18" s="8" customFormat="1" ht="13.5" customHeight="1">
      <c r="A56" s="114" t="s">
        <v>47</v>
      </c>
      <c r="B56" s="53" t="s">
        <v>9</v>
      </c>
      <c r="C56" s="53" t="s">
        <v>1</v>
      </c>
      <c r="D56" s="22">
        <f>'液化石油ガス'!D46</f>
        <v>10</v>
      </c>
      <c r="E56" s="17">
        <f>'液化石油ガス'!E46</f>
        <v>12</v>
      </c>
      <c r="F56" s="17">
        <f>'液化石油ガス'!F46</f>
        <v>9</v>
      </c>
      <c r="G56" s="17">
        <f>'液化石油ガス'!G46</f>
        <v>8</v>
      </c>
      <c r="H56" s="17">
        <f>'液化石油ガス'!H46</f>
        <v>7</v>
      </c>
      <c r="I56" s="26">
        <f>'液化石油ガス'!I46</f>
        <v>3</v>
      </c>
      <c r="J56" s="34">
        <f>SUM(D56:I56)</f>
        <v>49</v>
      </c>
      <c r="K56" s="30">
        <f>'液化石油ガス'!K46</f>
        <v>17</v>
      </c>
      <c r="L56" s="17">
        <f>'液化石油ガス'!L46</f>
        <v>7</v>
      </c>
      <c r="M56" s="17">
        <f>'液化石油ガス'!M46</f>
        <v>19</v>
      </c>
      <c r="N56" s="17">
        <f>'液化石油ガス'!N46</f>
        <v>7</v>
      </c>
      <c r="O56" s="17">
        <f>'液化石油ガス'!O46</f>
        <v>3</v>
      </c>
      <c r="P56" s="26">
        <f>'液化石油ガス'!P46</f>
        <v>7</v>
      </c>
      <c r="Q56" s="34">
        <f>SUM(K56:P56)</f>
        <v>60</v>
      </c>
      <c r="R56" s="30">
        <f>J56+Q56</f>
        <v>109</v>
      </c>
    </row>
    <row r="57" spans="1:18" s="8" customFormat="1" ht="13.5" customHeight="1">
      <c r="A57" s="112"/>
      <c r="B57" s="53" t="s">
        <v>10</v>
      </c>
      <c r="C57" s="53" t="s">
        <v>2</v>
      </c>
      <c r="D57" s="21">
        <f>'液化石油ガス'!D47</f>
        <v>8101</v>
      </c>
      <c r="E57" s="16">
        <f>'液化石油ガス'!E47</f>
        <v>14963</v>
      </c>
      <c r="F57" s="16">
        <f>'液化石油ガス'!F47</f>
        <v>18036</v>
      </c>
      <c r="G57" s="16">
        <f>'液化石油ガス'!G47</f>
        <v>17476</v>
      </c>
      <c r="H57" s="16">
        <f>'液化石油ガス'!H47</f>
        <v>6416</v>
      </c>
      <c r="I57" s="25">
        <f>'液化石油ガス'!I47</f>
        <v>15169</v>
      </c>
      <c r="J57" s="33">
        <f>SUM(D57:I57)</f>
        <v>80161</v>
      </c>
      <c r="K57" s="29">
        <f>'液化石油ガス'!K47</f>
        <v>9869</v>
      </c>
      <c r="L57" s="16">
        <f>'液化石油ガス'!L47</f>
        <v>11965</v>
      </c>
      <c r="M57" s="16">
        <f>'液化石油ガス'!M47</f>
        <v>29611</v>
      </c>
      <c r="N57" s="16">
        <f>'液化石油ガス'!N47</f>
        <v>8577</v>
      </c>
      <c r="O57" s="16">
        <f>'液化石油ガス'!O47</f>
        <v>16530</v>
      </c>
      <c r="P57" s="25">
        <f>'液化石油ガス'!P47</f>
        <v>16193</v>
      </c>
      <c r="Q57" s="33">
        <f>SUM(K57:P57)</f>
        <v>92745</v>
      </c>
      <c r="R57" s="29">
        <f>J57+Q57</f>
        <v>172906</v>
      </c>
    </row>
    <row r="58" spans="1:18" s="8" customFormat="1" ht="13.5" customHeight="1" thickBot="1">
      <c r="A58" s="113"/>
      <c r="B58" s="54" t="s">
        <v>18</v>
      </c>
      <c r="C58" s="55" t="s">
        <v>3</v>
      </c>
      <c r="D58" s="20">
        <f>IF(OR(D56=0,D57=0)," ",(D57/D56)*1000)</f>
        <v>810100</v>
      </c>
      <c r="E58" s="15">
        <f aca="true" t="shared" si="18" ref="E58:R58">IF(OR(E56=0,E57=0)," ",(E57/E56)*1000)</f>
        <v>1246916.6666666667</v>
      </c>
      <c r="F58" s="15">
        <f t="shared" si="18"/>
        <v>2004000</v>
      </c>
      <c r="G58" s="15">
        <f t="shared" si="18"/>
        <v>2184500</v>
      </c>
      <c r="H58" s="15">
        <f t="shared" si="18"/>
        <v>916571.4285714285</v>
      </c>
      <c r="I58" s="24">
        <f t="shared" si="18"/>
        <v>5056333.333333333</v>
      </c>
      <c r="J58" s="32">
        <f t="shared" si="18"/>
        <v>1635938.775510204</v>
      </c>
      <c r="K58" s="28">
        <f t="shared" si="18"/>
        <v>580529.4117647059</v>
      </c>
      <c r="L58" s="15">
        <f t="shared" si="18"/>
        <v>1709285.7142857143</v>
      </c>
      <c r="M58" s="15">
        <f t="shared" si="18"/>
        <v>1558473.6842105263</v>
      </c>
      <c r="N58" s="15">
        <f t="shared" si="18"/>
        <v>1225285.7142857143</v>
      </c>
      <c r="O58" s="15">
        <f t="shared" si="18"/>
        <v>5510000</v>
      </c>
      <c r="P58" s="24">
        <f t="shared" si="18"/>
        <v>2313285.714285714</v>
      </c>
      <c r="Q58" s="32">
        <f t="shared" si="18"/>
        <v>1545750</v>
      </c>
      <c r="R58" s="28">
        <f t="shared" si="18"/>
        <v>1586293.5779816515</v>
      </c>
    </row>
    <row r="59" spans="1:3" ht="17.25" customHeight="1">
      <c r="A59" s="96" t="s">
        <v>53</v>
      </c>
      <c r="B59" s="48"/>
      <c r="C59" s="48"/>
    </row>
    <row r="60" spans="1:3" ht="17.25">
      <c r="A60" s="48"/>
      <c r="B60" s="48"/>
      <c r="C60" s="48"/>
    </row>
  </sheetData>
  <sheetProtection/>
  <mergeCells count="21">
    <mergeCell ref="A34:A36"/>
    <mergeCell ref="A53:A55"/>
    <mergeCell ref="A56:A58"/>
    <mergeCell ref="A37:A39"/>
    <mergeCell ref="A46:A48"/>
    <mergeCell ref="A49:C49"/>
    <mergeCell ref="A50:A52"/>
    <mergeCell ref="A40:A42"/>
    <mergeCell ref="A43:A45"/>
    <mergeCell ref="A28:A30"/>
    <mergeCell ref="A31:A33"/>
    <mergeCell ref="A10:A12"/>
    <mergeCell ref="A13:A15"/>
    <mergeCell ref="A16:A18"/>
    <mergeCell ref="A19:A21"/>
    <mergeCell ref="Q2:R2"/>
    <mergeCell ref="D1:P1"/>
    <mergeCell ref="A4:A6"/>
    <mergeCell ref="A7:A9"/>
    <mergeCell ref="A22:A24"/>
    <mergeCell ref="A25:A27"/>
  </mergeCells>
  <printOptions horizontalCentered="1" verticalCentered="1"/>
  <pageMargins left="0.3937007874015748" right="0.3937007874015748" top="0.5905511811023623" bottom="0.5905511811023623" header="0" footer="0.3937007874015748"/>
  <pageSetup errors="blank" horizontalDpi="300" verticalDpi="300" orientation="landscape" paperSize="9" scale="62" r:id="rId2"/>
  <headerFooter alignWithMargins="0">
    <oddFooter>&amp;C&amp;"Century Gothic,標準"&amp;20-1-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55" zoomScaleNormal="55" zoomScaleSheetLayoutView="115" zoomScalePageLayoutView="0" workbookViewId="0" topLeftCell="A1">
      <pane xSplit="3" ySplit="3" topLeftCell="D4" activePane="bottomRight" state="frozen"/>
      <selection pane="topLeft" activeCell="Q2" sqref="Q2:R2"/>
      <selection pane="topRight" activeCell="Q2" sqref="Q2:R2"/>
      <selection pane="bottomLeft" activeCell="Q2" sqref="Q2:R2"/>
      <selection pane="bottomRight" activeCell="R2" sqref="R2"/>
    </sheetView>
  </sheetViews>
  <sheetFormatPr defaultColWidth="9.140625" defaultRowHeight="12.75"/>
  <cols>
    <col min="1" max="1" width="14.14062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5.00390625" style="0" customWidth="1"/>
  </cols>
  <sheetData>
    <row r="1" spans="1:16" ht="27.75" customHeight="1">
      <c r="A1" s="46"/>
      <c r="B1" s="84" t="s">
        <v>52</v>
      </c>
      <c r="C1" s="4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8" ht="23.25" customHeight="1" thickBot="1">
      <c r="A2" s="59" t="s">
        <v>25</v>
      </c>
      <c r="B2" s="59"/>
      <c r="C2" s="59"/>
      <c r="D2" s="59"/>
      <c r="E2" s="59"/>
      <c r="F2" s="59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42075</v>
      </c>
    </row>
    <row r="3" spans="1:19" ht="24" customHeight="1" thickBot="1">
      <c r="A3" s="51"/>
      <c r="B3" s="52"/>
      <c r="C3" s="52"/>
      <c r="D3" s="63" t="s">
        <v>27</v>
      </c>
      <c r="E3" s="65" t="s">
        <v>28</v>
      </c>
      <c r="F3" s="65" t="s">
        <v>29</v>
      </c>
      <c r="G3" s="65" t="s">
        <v>30</v>
      </c>
      <c r="H3" s="65" t="s">
        <v>31</v>
      </c>
      <c r="I3" s="66" t="s">
        <v>32</v>
      </c>
      <c r="J3" s="67" t="s">
        <v>14</v>
      </c>
      <c r="K3" s="66" t="s">
        <v>33</v>
      </c>
      <c r="L3" s="65" t="s">
        <v>34</v>
      </c>
      <c r="M3" s="65" t="s">
        <v>35</v>
      </c>
      <c r="N3" s="65" t="s">
        <v>36</v>
      </c>
      <c r="O3" s="65" t="s">
        <v>37</v>
      </c>
      <c r="P3" s="66" t="s">
        <v>38</v>
      </c>
      <c r="Q3" s="69" t="s">
        <v>15</v>
      </c>
      <c r="R3" s="70" t="s">
        <v>16</v>
      </c>
      <c r="S3" s="2"/>
    </row>
    <row r="4" spans="1:19" s="8" customFormat="1" ht="16.5" customHeight="1">
      <c r="A4" s="108" t="s">
        <v>17</v>
      </c>
      <c r="B4" s="53" t="s">
        <v>9</v>
      </c>
      <c r="C4" s="53" t="s">
        <v>1</v>
      </c>
      <c r="D4" s="89"/>
      <c r="E4" s="97"/>
      <c r="F4" s="97"/>
      <c r="G4" s="97"/>
      <c r="H4" s="97"/>
      <c r="I4" s="98"/>
      <c r="J4" s="34">
        <f>SUM(D4:I4)</f>
        <v>0</v>
      </c>
      <c r="K4" s="98"/>
      <c r="L4" s="97"/>
      <c r="M4" s="97"/>
      <c r="N4" s="97"/>
      <c r="O4" s="97"/>
      <c r="P4" s="98"/>
      <c r="Q4" s="22">
        <f>SUM(K4:P4)</f>
        <v>0</v>
      </c>
      <c r="R4" s="27">
        <f>J4+Q4</f>
        <v>0</v>
      </c>
      <c r="S4" s="7"/>
    </row>
    <row r="5" spans="1:19" s="8" customFormat="1" ht="16.5" customHeight="1">
      <c r="A5" s="109"/>
      <c r="B5" s="53" t="s">
        <v>10</v>
      </c>
      <c r="C5" s="53" t="s">
        <v>2</v>
      </c>
      <c r="D5" s="89"/>
      <c r="E5" s="97"/>
      <c r="F5" s="97"/>
      <c r="G5" s="97"/>
      <c r="H5" s="97"/>
      <c r="I5" s="98"/>
      <c r="J5" s="33">
        <f>SUM(D5:I5)</f>
        <v>0</v>
      </c>
      <c r="K5" s="100"/>
      <c r="L5" s="104"/>
      <c r="M5" s="104"/>
      <c r="N5" s="104"/>
      <c r="O5" s="104"/>
      <c r="P5" s="100"/>
      <c r="Q5" s="21">
        <f>SUM(K5:P5)</f>
        <v>0</v>
      </c>
      <c r="R5" s="27">
        <f>J5+Q5</f>
        <v>0</v>
      </c>
      <c r="S5" s="7"/>
    </row>
    <row r="6" spans="1:19" s="8" customFormat="1" ht="16.5" customHeight="1" thickBot="1">
      <c r="A6" s="110"/>
      <c r="B6" s="54" t="s">
        <v>18</v>
      </c>
      <c r="C6" s="55" t="s">
        <v>3</v>
      </c>
      <c r="D6" s="44" t="str">
        <f aca="true" t="shared" si="0" ref="D6:I6">IF(OR(D4=0,D5=0)," ",D5/D4*1000)</f>
        <v> </v>
      </c>
      <c r="E6" s="15" t="str">
        <f t="shared" si="0"/>
        <v> </v>
      </c>
      <c r="F6" s="15" t="str">
        <f t="shared" si="0"/>
        <v> </v>
      </c>
      <c r="G6" s="15" t="str">
        <f t="shared" si="0"/>
        <v> </v>
      </c>
      <c r="H6" s="15" t="str">
        <f t="shared" si="0"/>
        <v> </v>
      </c>
      <c r="I6" s="99" t="str">
        <f t="shared" si="0"/>
        <v> </v>
      </c>
      <c r="J6" s="32" t="str">
        <f>IF(OR(J4=0,J5=0)," ",(J5/J4)*1000)</f>
        <v> </v>
      </c>
      <c r="K6" s="99" t="str">
        <f aca="true" t="shared" si="1" ref="K6:P6">IF(OR(K4=0,K5=0)," ",K5/K4*1000)</f>
        <v> </v>
      </c>
      <c r="L6" s="15" t="str">
        <f t="shared" si="1"/>
        <v> </v>
      </c>
      <c r="M6" s="15" t="str">
        <f t="shared" si="1"/>
        <v> </v>
      </c>
      <c r="N6" s="15" t="str">
        <f t="shared" si="1"/>
        <v> </v>
      </c>
      <c r="O6" s="15" t="str">
        <f t="shared" si="1"/>
        <v> </v>
      </c>
      <c r="P6" s="99" t="str">
        <f t="shared" si="1"/>
        <v> </v>
      </c>
      <c r="Q6" s="32" t="str">
        <f>IF(OR(Q4=0,Q5=0)," ",(Q5/Q4)*1000)</f>
        <v> </v>
      </c>
      <c r="R6" s="28" t="str">
        <f>IF(OR(R4=0,R5=0)," ",(R5/R4)*1000)</f>
        <v> </v>
      </c>
      <c r="S6" s="10"/>
    </row>
    <row r="7" spans="1:19" s="8" customFormat="1" ht="16.5" customHeight="1">
      <c r="A7" s="108" t="s">
        <v>20</v>
      </c>
      <c r="B7" s="53" t="s">
        <v>9</v>
      </c>
      <c r="C7" s="53" t="s">
        <v>1</v>
      </c>
      <c r="D7" s="89"/>
      <c r="E7" s="97"/>
      <c r="F7" s="97"/>
      <c r="G7" s="97"/>
      <c r="H7" s="97"/>
      <c r="I7" s="98"/>
      <c r="J7" s="31">
        <f>SUM(D7:I7)</f>
        <v>0</v>
      </c>
      <c r="K7" s="98"/>
      <c r="L7" s="97"/>
      <c r="M7" s="97"/>
      <c r="N7" s="97"/>
      <c r="O7" s="97"/>
      <c r="P7" s="98"/>
      <c r="Q7" s="31">
        <f>SUM(K7:P7)</f>
        <v>0</v>
      </c>
      <c r="R7" s="27">
        <f>J7+Q7</f>
        <v>0</v>
      </c>
      <c r="S7" s="7"/>
    </row>
    <row r="8" spans="1:19" s="8" customFormat="1" ht="16.5" customHeight="1">
      <c r="A8" s="109"/>
      <c r="B8" s="53" t="s">
        <v>10</v>
      </c>
      <c r="C8" s="53" t="s">
        <v>2</v>
      </c>
      <c r="D8" s="89"/>
      <c r="E8" s="97"/>
      <c r="F8" s="97"/>
      <c r="G8" s="97"/>
      <c r="H8" s="97"/>
      <c r="I8" s="98"/>
      <c r="J8" s="31">
        <f>SUM(D8:I8)</f>
        <v>0</v>
      </c>
      <c r="K8" s="100"/>
      <c r="L8" s="104"/>
      <c r="M8" s="104"/>
      <c r="N8" s="104"/>
      <c r="O8" s="104"/>
      <c r="P8" s="100"/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0"/>
      <c r="B9" s="54" t="s">
        <v>18</v>
      </c>
      <c r="C9" s="55" t="s">
        <v>3</v>
      </c>
      <c r="D9" s="44" t="str">
        <f aca="true" t="shared" si="2" ref="D9:I9">IF(OR(D7=0,D8=0)," ",D8/D7*1000)</f>
        <v> </v>
      </c>
      <c r="E9" s="15" t="str">
        <f t="shared" si="2"/>
        <v> </v>
      </c>
      <c r="F9" s="15" t="str">
        <f t="shared" si="2"/>
        <v> </v>
      </c>
      <c r="G9" s="15" t="str">
        <f t="shared" si="2"/>
        <v> </v>
      </c>
      <c r="H9" s="15" t="str">
        <f t="shared" si="2"/>
        <v> </v>
      </c>
      <c r="I9" s="99" t="str">
        <f t="shared" si="2"/>
        <v> </v>
      </c>
      <c r="J9" s="32" t="str">
        <f>IF(OR(J7=0,J8=0)," ",(J8/J7)*1000)</f>
        <v> </v>
      </c>
      <c r="K9" s="99" t="str">
        <f aca="true" t="shared" si="3" ref="K9:P9">IF(OR(K7=0,K8=0)," ",K8/K7*1000)</f>
        <v> </v>
      </c>
      <c r="L9" s="15" t="str">
        <f t="shared" si="3"/>
        <v> </v>
      </c>
      <c r="M9" s="15" t="str">
        <f t="shared" si="3"/>
        <v> </v>
      </c>
      <c r="N9" s="15" t="str">
        <f t="shared" si="3"/>
        <v> </v>
      </c>
      <c r="O9" s="15" t="str">
        <f t="shared" si="3"/>
        <v> </v>
      </c>
      <c r="P9" s="99" t="str">
        <f t="shared" si="3"/>
        <v> </v>
      </c>
      <c r="Q9" s="32" t="str">
        <f>IF(OR(Q7=0,Q8=0)," ",(Q8/Q7)*1000)</f>
        <v> </v>
      </c>
      <c r="R9" s="28" t="str">
        <f>IF(OR(R7=0,R8=0)," ",(R8/R7)*1000)</f>
        <v> </v>
      </c>
      <c r="S9" s="7"/>
    </row>
    <row r="10" spans="1:19" s="8" customFormat="1" ht="16.5" customHeight="1">
      <c r="A10" s="108" t="s">
        <v>19</v>
      </c>
      <c r="B10" s="53" t="s">
        <v>9</v>
      </c>
      <c r="C10" s="53" t="s">
        <v>1</v>
      </c>
      <c r="D10" s="89"/>
      <c r="E10" s="97"/>
      <c r="F10" s="97"/>
      <c r="G10" s="97"/>
      <c r="H10" s="97"/>
      <c r="I10" s="98"/>
      <c r="J10" s="31">
        <f>SUM(D10:I10)</f>
        <v>0</v>
      </c>
      <c r="K10" s="98"/>
      <c r="L10" s="97"/>
      <c r="M10" s="97"/>
      <c r="N10" s="97"/>
      <c r="O10" s="97"/>
      <c r="P10" s="98"/>
      <c r="Q10" s="31">
        <f>SUM(K10:P10)</f>
        <v>0</v>
      </c>
      <c r="R10" s="27">
        <f>J10+Q10</f>
        <v>0</v>
      </c>
      <c r="S10" s="7"/>
    </row>
    <row r="11" spans="1:19" s="8" customFormat="1" ht="16.5" customHeight="1">
      <c r="A11" s="109"/>
      <c r="B11" s="53" t="s">
        <v>10</v>
      </c>
      <c r="C11" s="53" t="s">
        <v>2</v>
      </c>
      <c r="D11" s="89"/>
      <c r="E11" s="97"/>
      <c r="F11" s="97"/>
      <c r="G11" s="97"/>
      <c r="H11" s="97"/>
      <c r="I11" s="98"/>
      <c r="J11" s="33">
        <f>SUM(D11:I11)</f>
        <v>0</v>
      </c>
      <c r="K11" s="100"/>
      <c r="L11" s="104"/>
      <c r="M11" s="104"/>
      <c r="N11" s="104"/>
      <c r="O11" s="104"/>
      <c r="P11" s="100"/>
      <c r="Q11" s="33">
        <f>SUM(K11:P11)</f>
        <v>0</v>
      </c>
      <c r="R11" s="29">
        <f>J11+Q11</f>
        <v>0</v>
      </c>
      <c r="S11" s="7"/>
    </row>
    <row r="12" spans="1:19" s="8" customFormat="1" ht="16.5" customHeight="1" thickBot="1">
      <c r="A12" s="110"/>
      <c r="B12" s="54" t="s">
        <v>18</v>
      </c>
      <c r="C12" s="55" t="s">
        <v>3</v>
      </c>
      <c r="D12" s="44" t="str">
        <f aca="true" t="shared" si="4" ref="D12:I12">IF(OR(D10=0,D11=0)," ",D11/D10*1000)</f>
        <v> </v>
      </c>
      <c r="E12" s="15" t="str">
        <f t="shared" si="4"/>
        <v> </v>
      </c>
      <c r="F12" s="15" t="str">
        <f t="shared" si="4"/>
        <v> </v>
      </c>
      <c r="G12" s="15" t="str">
        <f t="shared" si="4"/>
        <v> </v>
      </c>
      <c r="H12" s="15" t="str">
        <f t="shared" si="4"/>
        <v> </v>
      </c>
      <c r="I12" s="99" t="str">
        <f t="shared" si="4"/>
        <v> </v>
      </c>
      <c r="J12" s="32" t="str">
        <f>IF(OR(J10=0,J11=0)," ",(J11/J10)*1000)</f>
        <v> </v>
      </c>
      <c r="K12" s="99" t="str">
        <f aca="true" t="shared" si="5" ref="K12:P12">IF(OR(K10=0,K11=0)," ",K11/K10*1000)</f>
        <v> </v>
      </c>
      <c r="L12" s="15" t="str">
        <f t="shared" si="5"/>
        <v> </v>
      </c>
      <c r="M12" s="15" t="str">
        <f t="shared" si="5"/>
        <v> </v>
      </c>
      <c r="N12" s="15" t="str">
        <f t="shared" si="5"/>
        <v> </v>
      </c>
      <c r="O12" s="15" t="str">
        <f t="shared" si="5"/>
        <v> </v>
      </c>
      <c r="P12" s="99" t="str">
        <f t="shared" si="5"/>
        <v> </v>
      </c>
      <c r="Q12" s="32" t="str">
        <f>IF(OR(Q10=0,Q11=0)," ",(Q11/Q10)*1000)</f>
        <v> </v>
      </c>
      <c r="R12" s="28" t="str">
        <f>IF(OR(R10=0,R11=0)," ",(R11/R10)*1000)</f>
        <v> </v>
      </c>
      <c r="S12" s="10"/>
    </row>
    <row r="13" spans="1:19" s="8" customFormat="1" ht="16.5" customHeight="1">
      <c r="A13" s="108" t="s">
        <v>40</v>
      </c>
      <c r="B13" s="53" t="s">
        <v>9</v>
      </c>
      <c r="C13" s="53" t="s">
        <v>1</v>
      </c>
      <c r="D13" s="89"/>
      <c r="E13" s="97"/>
      <c r="F13" s="97"/>
      <c r="G13" s="97"/>
      <c r="H13" s="97"/>
      <c r="I13" s="98"/>
      <c r="J13" s="31">
        <f>SUM(D13:I13)</f>
        <v>0</v>
      </c>
      <c r="K13" s="98"/>
      <c r="L13" s="97"/>
      <c r="M13" s="97"/>
      <c r="N13" s="97"/>
      <c r="O13" s="97"/>
      <c r="P13" s="98"/>
      <c r="Q13" s="31">
        <f>SUM(K13:P13)</f>
        <v>0</v>
      </c>
      <c r="R13" s="27">
        <f>J13+Q13</f>
        <v>0</v>
      </c>
      <c r="S13" s="7"/>
    </row>
    <row r="14" spans="1:19" s="8" customFormat="1" ht="16.5" customHeight="1">
      <c r="A14" s="109"/>
      <c r="B14" s="53" t="s">
        <v>10</v>
      </c>
      <c r="C14" s="53" t="s">
        <v>2</v>
      </c>
      <c r="D14" s="89"/>
      <c r="E14" s="97"/>
      <c r="F14" s="97"/>
      <c r="G14" s="97"/>
      <c r="H14" s="97"/>
      <c r="I14" s="98"/>
      <c r="J14" s="33">
        <f>SUM(D14:I14)</f>
        <v>0</v>
      </c>
      <c r="K14" s="100"/>
      <c r="L14" s="104"/>
      <c r="M14" s="104"/>
      <c r="N14" s="104"/>
      <c r="O14" s="104"/>
      <c r="P14" s="100"/>
      <c r="Q14" s="33">
        <f>SUM(K14:P14)</f>
        <v>0</v>
      </c>
      <c r="R14" s="29">
        <f>J14+Q14</f>
        <v>0</v>
      </c>
      <c r="S14" s="7"/>
    </row>
    <row r="15" spans="1:19" s="8" customFormat="1" ht="16.5" customHeight="1" thickBot="1">
      <c r="A15" s="110"/>
      <c r="B15" s="54" t="s">
        <v>18</v>
      </c>
      <c r="C15" s="55" t="s">
        <v>3</v>
      </c>
      <c r="D15" s="44" t="str">
        <f aca="true" t="shared" si="6" ref="D15:I15">IF(OR(D13=0,D14=0)," ",D14/D13*1000)</f>
        <v> </v>
      </c>
      <c r="E15" s="15" t="str">
        <f t="shared" si="6"/>
        <v> </v>
      </c>
      <c r="F15" s="15" t="str">
        <f t="shared" si="6"/>
        <v> </v>
      </c>
      <c r="G15" s="15" t="str">
        <f t="shared" si="6"/>
        <v> </v>
      </c>
      <c r="H15" s="15" t="str">
        <f t="shared" si="6"/>
        <v> </v>
      </c>
      <c r="I15" s="99" t="str">
        <f t="shared" si="6"/>
        <v> </v>
      </c>
      <c r="J15" s="32" t="str">
        <f>IF(OR(J13=0,J14=0)," ",(J14/J13)*1000)</f>
        <v> </v>
      </c>
      <c r="K15" s="99" t="str">
        <f aca="true" t="shared" si="7" ref="K15:P15">IF(OR(K13=0,K14=0)," ",K14/K13*1000)</f>
        <v> </v>
      </c>
      <c r="L15" s="15" t="str">
        <f t="shared" si="7"/>
        <v> </v>
      </c>
      <c r="M15" s="15" t="str">
        <f t="shared" si="7"/>
        <v> </v>
      </c>
      <c r="N15" s="15" t="str">
        <f t="shared" si="7"/>
        <v> </v>
      </c>
      <c r="O15" s="15" t="str">
        <f t="shared" si="7"/>
        <v> </v>
      </c>
      <c r="P15" s="99" t="str">
        <f t="shared" si="7"/>
        <v> </v>
      </c>
      <c r="Q15" s="32" t="str">
        <f>IF(OR(Q13=0,Q14=0)," ",(Q14/Q13)*1000)</f>
        <v> </v>
      </c>
      <c r="R15" s="28" t="str">
        <f>IF(OR(R13=0,R14=0)," ",(R14/R13)*1000)</f>
        <v> </v>
      </c>
      <c r="S15" s="10"/>
    </row>
    <row r="16" spans="1:19" s="8" customFormat="1" ht="16.5" customHeight="1">
      <c r="A16" s="108" t="s">
        <v>24</v>
      </c>
      <c r="B16" s="53" t="s">
        <v>9</v>
      </c>
      <c r="C16" s="53" t="s">
        <v>1</v>
      </c>
      <c r="D16" s="89"/>
      <c r="E16" s="97"/>
      <c r="F16" s="97"/>
      <c r="G16" s="97"/>
      <c r="H16" s="97"/>
      <c r="I16" s="98"/>
      <c r="J16" s="31">
        <f>SUM(D16:I16)</f>
        <v>0</v>
      </c>
      <c r="K16" s="98"/>
      <c r="L16" s="97"/>
      <c r="M16" s="97"/>
      <c r="N16" s="97"/>
      <c r="O16" s="97"/>
      <c r="P16" s="98"/>
      <c r="Q16" s="31">
        <f>SUM(K16:P16)</f>
        <v>0</v>
      </c>
      <c r="R16" s="27">
        <f>J16+Q16</f>
        <v>0</v>
      </c>
      <c r="S16" s="7"/>
    </row>
    <row r="17" spans="1:19" s="8" customFormat="1" ht="16.5" customHeight="1">
      <c r="A17" s="109"/>
      <c r="B17" s="53" t="s">
        <v>10</v>
      </c>
      <c r="C17" s="53" t="s">
        <v>2</v>
      </c>
      <c r="D17" s="89"/>
      <c r="E17" s="97"/>
      <c r="F17" s="97"/>
      <c r="G17" s="97"/>
      <c r="H17" s="97"/>
      <c r="I17" s="98"/>
      <c r="J17" s="31">
        <f>SUM(D17:I17)</f>
        <v>0</v>
      </c>
      <c r="K17" s="100"/>
      <c r="L17" s="104"/>
      <c r="M17" s="104"/>
      <c r="N17" s="104"/>
      <c r="O17" s="104"/>
      <c r="P17" s="100"/>
      <c r="Q17" s="31">
        <f>SUM(K17:P17)</f>
        <v>0</v>
      </c>
      <c r="R17" s="27">
        <f>J17+Q17</f>
        <v>0</v>
      </c>
      <c r="S17" s="7"/>
    </row>
    <row r="18" spans="1:19" s="8" customFormat="1" ht="16.5" customHeight="1" thickBot="1">
      <c r="A18" s="110"/>
      <c r="B18" s="54" t="s">
        <v>18</v>
      </c>
      <c r="C18" s="55" t="s">
        <v>3</v>
      </c>
      <c r="D18" s="44" t="str">
        <f aca="true" t="shared" si="8" ref="D18:I18">IF(OR(D16=0,D17=0)," ",D17/D16*1000)</f>
        <v> </v>
      </c>
      <c r="E18" s="15" t="str">
        <f t="shared" si="8"/>
        <v> </v>
      </c>
      <c r="F18" s="15" t="str">
        <f t="shared" si="8"/>
        <v> </v>
      </c>
      <c r="G18" s="15" t="str">
        <f t="shared" si="8"/>
        <v> </v>
      </c>
      <c r="H18" s="15" t="str">
        <f t="shared" si="8"/>
        <v> </v>
      </c>
      <c r="I18" s="99" t="str">
        <f t="shared" si="8"/>
        <v> </v>
      </c>
      <c r="J18" s="32" t="str">
        <f>IF(OR(J16=0,J17=0)," ",(J17/J16)*1000)</f>
        <v> </v>
      </c>
      <c r="K18" s="99" t="str">
        <f aca="true" t="shared" si="9" ref="K18:P18">IF(OR(K16=0,K17=0)," ",K17/K16*1000)</f>
        <v> </v>
      </c>
      <c r="L18" s="15" t="str">
        <f t="shared" si="9"/>
        <v> </v>
      </c>
      <c r="M18" s="15" t="str">
        <f t="shared" si="9"/>
        <v> </v>
      </c>
      <c r="N18" s="15" t="str">
        <f t="shared" si="9"/>
        <v> </v>
      </c>
      <c r="O18" s="15" t="str">
        <f t="shared" si="9"/>
        <v> </v>
      </c>
      <c r="P18" s="99" t="str">
        <f t="shared" si="9"/>
        <v> </v>
      </c>
      <c r="Q18" s="32" t="str">
        <f>IF(OR(Q16=0,Q17=0)," ",(Q17/Q16)*1000)</f>
        <v> </v>
      </c>
      <c r="R18" s="28" t="str">
        <f>IF(OR(R16=0,R17=0)," ",(R17/R16)*1000)</f>
        <v> </v>
      </c>
      <c r="S18" s="10"/>
    </row>
    <row r="19" spans="1:19" s="8" customFormat="1" ht="16.5" customHeight="1">
      <c r="A19" s="108" t="s">
        <v>21</v>
      </c>
      <c r="B19" s="53" t="s">
        <v>9</v>
      </c>
      <c r="C19" s="53" t="s">
        <v>1</v>
      </c>
      <c r="D19" s="89"/>
      <c r="E19" s="97"/>
      <c r="F19" s="97"/>
      <c r="G19" s="97"/>
      <c r="H19" s="97"/>
      <c r="I19" s="98"/>
      <c r="J19" s="31">
        <f>SUM(D19:I19)</f>
        <v>0</v>
      </c>
      <c r="K19" s="98"/>
      <c r="L19" s="97"/>
      <c r="M19" s="97"/>
      <c r="N19" s="97"/>
      <c r="O19" s="97"/>
      <c r="P19" s="98"/>
      <c r="Q19" s="31">
        <f>SUM(K19:P19)</f>
        <v>0</v>
      </c>
      <c r="R19" s="27">
        <f>J19+Q19</f>
        <v>0</v>
      </c>
      <c r="S19" s="7"/>
    </row>
    <row r="20" spans="1:19" s="8" customFormat="1" ht="16.5" customHeight="1">
      <c r="A20" s="109"/>
      <c r="B20" s="53" t="s">
        <v>10</v>
      </c>
      <c r="C20" s="53" t="s">
        <v>2</v>
      </c>
      <c r="D20" s="89"/>
      <c r="E20" s="97"/>
      <c r="F20" s="97"/>
      <c r="G20" s="97"/>
      <c r="H20" s="97"/>
      <c r="I20" s="98"/>
      <c r="J20" s="31">
        <f>SUM(D20:I20)</f>
        <v>0</v>
      </c>
      <c r="K20" s="100"/>
      <c r="L20" s="104"/>
      <c r="M20" s="104"/>
      <c r="N20" s="104"/>
      <c r="O20" s="104"/>
      <c r="P20" s="100"/>
      <c r="Q20" s="31">
        <f>SUM(K20:P20)</f>
        <v>0</v>
      </c>
      <c r="R20" s="27">
        <f>J20+Q20</f>
        <v>0</v>
      </c>
      <c r="S20" s="7"/>
    </row>
    <row r="21" spans="1:19" s="8" customFormat="1" ht="16.5" customHeight="1" thickBot="1">
      <c r="A21" s="110"/>
      <c r="B21" s="54" t="s">
        <v>18</v>
      </c>
      <c r="C21" s="55" t="s">
        <v>3</v>
      </c>
      <c r="D21" s="44" t="str">
        <f aca="true" t="shared" si="10" ref="D21:I21">IF(OR(D19=0,D20=0)," ",D20/D19*1000)</f>
        <v> </v>
      </c>
      <c r="E21" s="15" t="str">
        <f t="shared" si="10"/>
        <v> </v>
      </c>
      <c r="F21" s="15" t="str">
        <f t="shared" si="10"/>
        <v> </v>
      </c>
      <c r="G21" s="15" t="str">
        <f t="shared" si="10"/>
        <v> </v>
      </c>
      <c r="H21" s="15" t="str">
        <f t="shared" si="10"/>
        <v> </v>
      </c>
      <c r="I21" s="99" t="str">
        <f t="shared" si="10"/>
        <v> </v>
      </c>
      <c r="J21" s="32" t="str">
        <f>IF(OR(J19=0,J20=0)," ",(J20/J19)*1000)</f>
        <v> </v>
      </c>
      <c r="K21" s="99" t="str">
        <f aca="true" t="shared" si="11" ref="K21:P21">IF(OR(K19=0,K20=0)," ",K20/K19*1000)</f>
        <v> </v>
      </c>
      <c r="L21" s="15" t="str">
        <f t="shared" si="11"/>
        <v> </v>
      </c>
      <c r="M21" s="15" t="str">
        <f t="shared" si="11"/>
        <v> </v>
      </c>
      <c r="N21" s="15" t="str">
        <f t="shared" si="11"/>
        <v> </v>
      </c>
      <c r="O21" s="15" t="str">
        <f t="shared" si="11"/>
        <v> </v>
      </c>
      <c r="P21" s="99" t="str">
        <f t="shared" si="11"/>
        <v> </v>
      </c>
      <c r="Q21" s="32" t="str">
        <f>IF(OR(Q19=0,Q20=0)," ",(Q20/Q19)*1000)</f>
        <v> </v>
      </c>
      <c r="R21" s="28" t="str">
        <f>IF(OR(R19=0,R20=0)," ",(R20/R19)*1000)</f>
        <v> </v>
      </c>
      <c r="S21" s="10"/>
    </row>
    <row r="22" spans="1:19" s="8" customFormat="1" ht="16.5" customHeight="1">
      <c r="A22" s="108" t="s">
        <v>39</v>
      </c>
      <c r="B22" s="53" t="s">
        <v>9</v>
      </c>
      <c r="C22" s="53" t="s">
        <v>1</v>
      </c>
      <c r="D22" s="89"/>
      <c r="E22" s="97"/>
      <c r="F22" s="97"/>
      <c r="G22" s="97"/>
      <c r="H22" s="97"/>
      <c r="I22" s="98"/>
      <c r="J22" s="31">
        <f>SUM(D22:I22)</f>
        <v>0</v>
      </c>
      <c r="K22" s="98"/>
      <c r="L22" s="97"/>
      <c r="M22" s="97"/>
      <c r="N22" s="97"/>
      <c r="O22" s="97"/>
      <c r="P22" s="98"/>
      <c r="Q22" s="31">
        <f>SUM(K22:P22)</f>
        <v>0</v>
      </c>
      <c r="R22" s="27">
        <f>J22+Q22</f>
        <v>0</v>
      </c>
      <c r="S22" s="7"/>
    </row>
    <row r="23" spans="1:19" s="8" customFormat="1" ht="16.5" customHeight="1">
      <c r="A23" s="109"/>
      <c r="B23" s="53" t="s">
        <v>10</v>
      </c>
      <c r="C23" s="53" t="s">
        <v>2</v>
      </c>
      <c r="D23" s="89"/>
      <c r="E23" s="97"/>
      <c r="F23" s="97"/>
      <c r="G23" s="97"/>
      <c r="H23" s="97"/>
      <c r="I23" s="98"/>
      <c r="J23" s="31">
        <f>SUM(D23:I23)</f>
        <v>0</v>
      </c>
      <c r="K23" s="100"/>
      <c r="L23" s="104"/>
      <c r="M23" s="104"/>
      <c r="N23" s="104"/>
      <c r="O23" s="104"/>
      <c r="P23" s="100"/>
      <c r="Q23" s="31">
        <f>SUM(K23:P23)</f>
        <v>0</v>
      </c>
      <c r="R23" s="27">
        <f>J23+Q23</f>
        <v>0</v>
      </c>
      <c r="S23" s="7"/>
    </row>
    <row r="24" spans="1:19" s="8" customFormat="1" ht="16.5" customHeight="1" thickBot="1">
      <c r="A24" s="110"/>
      <c r="B24" s="54" t="s">
        <v>18</v>
      </c>
      <c r="C24" s="55" t="s">
        <v>3</v>
      </c>
      <c r="D24" s="44" t="str">
        <f aca="true" t="shared" si="12" ref="D24:I24">IF(OR(D22=0,D23=0)," ",D23/D22*1000)</f>
        <v> </v>
      </c>
      <c r="E24" s="15" t="str">
        <f t="shared" si="12"/>
        <v> </v>
      </c>
      <c r="F24" s="15" t="str">
        <f t="shared" si="12"/>
        <v> </v>
      </c>
      <c r="G24" s="15" t="str">
        <f t="shared" si="12"/>
        <v> </v>
      </c>
      <c r="H24" s="15" t="str">
        <f t="shared" si="12"/>
        <v> </v>
      </c>
      <c r="I24" s="99" t="str">
        <f t="shared" si="12"/>
        <v> </v>
      </c>
      <c r="J24" s="32" t="str">
        <f>IF(OR(J22=0,J23=0)," ",(J23/J22)*1000)</f>
        <v> </v>
      </c>
      <c r="K24" s="99" t="str">
        <f aca="true" t="shared" si="13" ref="K24:P24">IF(OR(K22=0,K23=0)," ",K23/K22*1000)</f>
        <v> </v>
      </c>
      <c r="L24" s="15" t="str">
        <f t="shared" si="13"/>
        <v> </v>
      </c>
      <c r="M24" s="15" t="str">
        <f t="shared" si="13"/>
        <v> </v>
      </c>
      <c r="N24" s="15" t="str">
        <f t="shared" si="13"/>
        <v> </v>
      </c>
      <c r="O24" s="15" t="str">
        <f t="shared" si="13"/>
        <v> </v>
      </c>
      <c r="P24" s="99" t="str">
        <f t="shared" si="13"/>
        <v> </v>
      </c>
      <c r="Q24" s="32" t="str">
        <f>IF(OR(Q22=0,Q23=0)," ",(Q23/Q22)*1000)</f>
        <v> </v>
      </c>
      <c r="R24" s="28" t="str">
        <f>IF(OR(R22=0,R23=0)," ",(R23/R22)*1000)</f>
        <v> </v>
      </c>
      <c r="S24" s="10"/>
    </row>
    <row r="25" spans="1:19" s="8" customFormat="1" ht="16.5" customHeight="1">
      <c r="A25" s="108" t="s">
        <v>11</v>
      </c>
      <c r="B25" s="53" t="s">
        <v>9</v>
      </c>
      <c r="C25" s="53" t="s">
        <v>1</v>
      </c>
      <c r="D25" s="89">
        <v>1</v>
      </c>
      <c r="E25" s="97">
        <v>3</v>
      </c>
      <c r="F25" s="97">
        <v>9</v>
      </c>
      <c r="G25" s="97">
        <v>3</v>
      </c>
      <c r="H25" s="97"/>
      <c r="I25" s="98">
        <v>3</v>
      </c>
      <c r="J25" s="31">
        <f>SUM(D25:I25)</f>
        <v>19</v>
      </c>
      <c r="K25" s="98">
        <v>14</v>
      </c>
      <c r="L25" s="97"/>
      <c r="M25" s="97">
        <v>14</v>
      </c>
      <c r="N25" s="97"/>
      <c r="O25" s="97"/>
      <c r="P25" s="98">
        <v>7</v>
      </c>
      <c r="Q25" s="31">
        <f>SUM(K25:P25)</f>
        <v>35</v>
      </c>
      <c r="R25" s="27">
        <f>J25+Q25</f>
        <v>54</v>
      </c>
      <c r="S25" s="7"/>
    </row>
    <row r="26" spans="1:19" s="8" customFormat="1" ht="16.5" customHeight="1">
      <c r="A26" s="109"/>
      <c r="B26" s="53" t="s">
        <v>10</v>
      </c>
      <c r="C26" s="53" t="s">
        <v>2</v>
      </c>
      <c r="D26" s="89">
        <v>1593</v>
      </c>
      <c r="E26" s="97">
        <v>2246</v>
      </c>
      <c r="F26" s="97">
        <v>8570</v>
      </c>
      <c r="G26" s="97">
        <v>4833</v>
      </c>
      <c r="H26" s="97"/>
      <c r="I26" s="98">
        <v>4808</v>
      </c>
      <c r="J26" s="31">
        <f>SUM(D26:I26)</f>
        <v>22050</v>
      </c>
      <c r="K26" s="100">
        <v>5912</v>
      </c>
      <c r="L26" s="104"/>
      <c r="M26" s="104">
        <v>5864</v>
      </c>
      <c r="N26" s="104"/>
      <c r="O26" s="104"/>
      <c r="P26" s="100">
        <v>8264</v>
      </c>
      <c r="Q26" s="31">
        <f>SUM(K26:P26)</f>
        <v>20040</v>
      </c>
      <c r="R26" s="27">
        <f>J26+Q26</f>
        <v>42090</v>
      </c>
      <c r="S26" s="7"/>
    </row>
    <row r="27" spans="1:19" s="8" customFormat="1" ht="16.5" customHeight="1" thickBot="1">
      <c r="A27" s="110"/>
      <c r="B27" s="54" t="s">
        <v>18</v>
      </c>
      <c r="C27" s="55" t="s">
        <v>3</v>
      </c>
      <c r="D27" s="44">
        <f aca="true" t="shared" si="14" ref="D27:I27">IF(OR(D25=0,D26=0)," ",D26/D25*1000)</f>
        <v>1593000</v>
      </c>
      <c r="E27" s="15">
        <f t="shared" si="14"/>
        <v>748666.6666666666</v>
      </c>
      <c r="F27" s="15">
        <f t="shared" si="14"/>
        <v>952222.2222222221</v>
      </c>
      <c r="G27" s="15">
        <f t="shared" si="14"/>
        <v>1611000</v>
      </c>
      <c r="H27" s="15" t="str">
        <f t="shared" si="14"/>
        <v> </v>
      </c>
      <c r="I27" s="99">
        <f t="shared" si="14"/>
        <v>1602666.6666666667</v>
      </c>
      <c r="J27" s="32">
        <f>IF(OR(J25=0,J26=0)," ",(J26/J25)*1000)</f>
        <v>1160526.3157894737</v>
      </c>
      <c r="K27" s="99">
        <f aca="true" t="shared" si="15" ref="K27:P27">IF(OR(K25=0,K26=0)," ",K26/K25*1000)</f>
        <v>422285.71428571426</v>
      </c>
      <c r="L27" s="15" t="str">
        <f t="shared" si="15"/>
        <v> </v>
      </c>
      <c r="M27" s="15">
        <f t="shared" si="15"/>
        <v>418857.14285714284</v>
      </c>
      <c r="N27" s="15" t="str">
        <f t="shared" si="15"/>
        <v> </v>
      </c>
      <c r="O27" s="15" t="str">
        <f t="shared" si="15"/>
        <v> </v>
      </c>
      <c r="P27" s="99">
        <f t="shared" si="15"/>
        <v>1180571.4285714286</v>
      </c>
      <c r="Q27" s="32">
        <f>IF(OR(Q25=0,Q26=0)," ",(Q26/Q25)*1000)</f>
        <v>572571.4285714285</v>
      </c>
      <c r="R27" s="28">
        <f>IF(OR(R25=0,R26=0)," ",(R26/R25)*1000)</f>
        <v>779444.4444444445</v>
      </c>
      <c r="S27" s="10"/>
    </row>
    <row r="28" spans="1:19" s="8" customFormat="1" ht="16.5" customHeight="1">
      <c r="A28" s="108" t="s">
        <v>49</v>
      </c>
      <c r="B28" s="53" t="s">
        <v>9</v>
      </c>
      <c r="C28" s="53" t="s">
        <v>1</v>
      </c>
      <c r="D28" s="89"/>
      <c r="E28" s="97"/>
      <c r="F28" s="97"/>
      <c r="G28" s="97"/>
      <c r="H28" s="97"/>
      <c r="I28" s="98"/>
      <c r="J28" s="31">
        <f>SUM(D28:I28)</f>
        <v>0</v>
      </c>
      <c r="K28" s="98">
        <v>3</v>
      </c>
      <c r="L28" s="97"/>
      <c r="M28" s="97">
        <v>5</v>
      </c>
      <c r="N28" s="97">
        <v>4</v>
      </c>
      <c r="O28" s="97">
        <v>3</v>
      </c>
      <c r="P28" s="98"/>
      <c r="Q28" s="31">
        <f>SUM(K28:P28)</f>
        <v>15</v>
      </c>
      <c r="R28" s="27">
        <f>J28+Q28</f>
        <v>15</v>
      </c>
      <c r="S28" s="7"/>
    </row>
    <row r="29" spans="1:19" s="8" customFormat="1" ht="16.5" customHeight="1">
      <c r="A29" s="109"/>
      <c r="B29" s="53" t="s">
        <v>10</v>
      </c>
      <c r="C29" s="53" t="s">
        <v>2</v>
      </c>
      <c r="D29" s="89"/>
      <c r="E29" s="97">
        <v>1666</v>
      </c>
      <c r="F29" s="97"/>
      <c r="G29" s="97"/>
      <c r="H29" s="97"/>
      <c r="I29" s="98"/>
      <c r="J29" s="31">
        <f>SUM(D29:I29)</f>
        <v>1666</v>
      </c>
      <c r="K29" s="100">
        <v>2284</v>
      </c>
      <c r="L29" s="104"/>
      <c r="M29" s="104">
        <v>3102</v>
      </c>
      <c r="N29" s="104">
        <v>3608</v>
      </c>
      <c r="O29" s="104">
        <v>2351</v>
      </c>
      <c r="P29" s="100"/>
      <c r="Q29" s="31">
        <f>SUM(K29:P29)</f>
        <v>11345</v>
      </c>
      <c r="R29" s="27">
        <f>J29+Q29</f>
        <v>13011</v>
      </c>
      <c r="S29" s="7"/>
    </row>
    <row r="30" spans="1:19" s="8" customFormat="1" ht="16.5" customHeight="1" thickBot="1">
      <c r="A30" s="110"/>
      <c r="B30" s="54" t="s">
        <v>18</v>
      </c>
      <c r="C30" s="55" t="s">
        <v>3</v>
      </c>
      <c r="D30" s="44" t="str">
        <f aca="true" t="shared" si="16" ref="D30:I30">IF(OR(D28=0,D29=0)," ",D29/D28*1000)</f>
        <v> </v>
      </c>
      <c r="E30" s="15" t="str">
        <f t="shared" si="16"/>
        <v> </v>
      </c>
      <c r="F30" s="15" t="str">
        <f t="shared" si="16"/>
        <v> </v>
      </c>
      <c r="G30" s="15" t="str">
        <f t="shared" si="16"/>
        <v> </v>
      </c>
      <c r="H30" s="15" t="str">
        <f t="shared" si="16"/>
        <v> </v>
      </c>
      <c r="I30" s="99" t="str">
        <f t="shared" si="16"/>
        <v> </v>
      </c>
      <c r="J30" s="32" t="str">
        <f>IF(OR(J28=0,J29=0)," ",(J29/J28)*1000)</f>
        <v> </v>
      </c>
      <c r="K30" s="99">
        <f aca="true" t="shared" si="17" ref="K30:P30">IF(OR(K28=0,K29=0)," ",K29/K28*1000)</f>
        <v>761333.3333333334</v>
      </c>
      <c r="L30" s="15" t="str">
        <f t="shared" si="17"/>
        <v> </v>
      </c>
      <c r="M30" s="15">
        <f t="shared" si="17"/>
        <v>620400</v>
      </c>
      <c r="N30" s="15">
        <f t="shared" si="17"/>
        <v>902000</v>
      </c>
      <c r="O30" s="15">
        <f t="shared" si="17"/>
        <v>783666.6666666666</v>
      </c>
      <c r="P30" s="99" t="str">
        <f t="shared" si="17"/>
        <v> </v>
      </c>
      <c r="Q30" s="32">
        <f>IF(OR(Q28=0,Q29=0)," ",(Q29/Q28)*1000)</f>
        <v>756333.3333333334</v>
      </c>
      <c r="R30" s="28">
        <f>IF(OR(R28=0,R29=0)," ",(R29/R28)*1000)</f>
        <v>867400</v>
      </c>
      <c r="S30" s="10"/>
    </row>
    <row r="31" spans="1:19" s="8" customFormat="1" ht="16.5" customHeight="1">
      <c r="A31" s="108" t="s">
        <v>22</v>
      </c>
      <c r="B31" s="53" t="s">
        <v>9</v>
      </c>
      <c r="C31" s="53" t="s">
        <v>1</v>
      </c>
      <c r="D31" s="89"/>
      <c r="E31" s="97"/>
      <c r="F31" s="97"/>
      <c r="G31" s="97"/>
      <c r="H31" s="97"/>
      <c r="I31" s="98"/>
      <c r="J31" s="31">
        <f>SUM(D31:I31)</f>
        <v>0</v>
      </c>
      <c r="K31" s="98"/>
      <c r="L31" s="97"/>
      <c r="M31" s="97"/>
      <c r="N31" s="97"/>
      <c r="O31" s="97"/>
      <c r="P31" s="98"/>
      <c r="Q31" s="31">
        <f>SUM(K31:P31)</f>
        <v>0</v>
      </c>
      <c r="R31" s="27">
        <f>J31+Q31</f>
        <v>0</v>
      </c>
      <c r="S31" s="7"/>
    </row>
    <row r="32" spans="1:19" s="8" customFormat="1" ht="16.5" customHeight="1">
      <c r="A32" s="109"/>
      <c r="B32" s="53" t="s">
        <v>10</v>
      </c>
      <c r="C32" s="53" t="s">
        <v>2</v>
      </c>
      <c r="D32" s="89"/>
      <c r="E32" s="97"/>
      <c r="F32" s="97"/>
      <c r="G32" s="97"/>
      <c r="H32" s="97"/>
      <c r="I32" s="98"/>
      <c r="J32" s="33">
        <f>SUM(D32:I32)</f>
        <v>0</v>
      </c>
      <c r="K32" s="100"/>
      <c r="L32" s="104"/>
      <c r="M32" s="104"/>
      <c r="N32" s="104"/>
      <c r="O32" s="104"/>
      <c r="P32" s="100"/>
      <c r="Q32" s="33">
        <f>SUM(K32:P32)</f>
        <v>0</v>
      </c>
      <c r="R32" s="29">
        <f>J32+Q32</f>
        <v>0</v>
      </c>
      <c r="S32" s="7"/>
    </row>
    <row r="33" spans="1:19" s="8" customFormat="1" ht="16.5" customHeight="1" thickBot="1">
      <c r="A33" s="110"/>
      <c r="B33" s="54" t="s">
        <v>18</v>
      </c>
      <c r="C33" s="55" t="s">
        <v>3</v>
      </c>
      <c r="D33" s="44" t="str">
        <f aca="true" t="shared" si="18" ref="D33:I33">IF(OR(D31=0,D32=0)," ",D32/D31*1000)</f>
        <v> </v>
      </c>
      <c r="E33" s="15" t="str">
        <f t="shared" si="18"/>
        <v> </v>
      </c>
      <c r="F33" s="15" t="str">
        <f t="shared" si="18"/>
        <v> </v>
      </c>
      <c r="G33" s="15" t="str">
        <f t="shared" si="18"/>
        <v> </v>
      </c>
      <c r="H33" s="15" t="str">
        <f t="shared" si="18"/>
        <v> </v>
      </c>
      <c r="I33" s="99" t="str">
        <f t="shared" si="18"/>
        <v> </v>
      </c>
      <c r="J33" s="32" t="str">
        <f>IF(OR(J31=0,J32=0)," ",(J32/J31)*1000)</f>
        <v> </v>
      </c>
      <c r="K33" s="99" t="str">
        <f aca="true" t="shared" si="19" ref="K33:P33">IF(OR(K31=0,K32=0)," ",K32/K31*1000)</f>
        <v> </v>
      </c>
      <c r="L33" s="15" t="str">
        <f t="shared" si="19"/>
        <v> </v>
      </c>
      <c r="M33" s="15" t="str">
        <f t="shared" si="19"/>
        <v> </v>
      </c>
      <c r="N33" s="15" t="str">
        <f t="shared" si="19"/>
        <v> </v>
      </c>
      <c r="O33" s="15" t="str">
        <f t="shared" si="19"/>
        <v> </v>
      </c>
      <c r="P33" s="99" t="str">
        <f t="shared" si="19"/>
        <v> </v>
      </c>
      <c r="Q33" s="32" t="str">
        <f>IF(OR(Q31=0,Q32=0)," ",(Q32/Q31)*1000)</f>
        <v> </v>
      </c>
      <c r="R33" s="28" t="str">
        <f>IF(OR(R31=0,R32=0)," ",(R32/R31)*1000)</f>
        <v> </v>
      </c>
      <c r="S33" s="10"/>
    </row>
    <row r="34" spans="1:19" s="8" customFormat="1" ht="16.5" customHeight="1">
      <c r="A34" s="108" t="s">
        <v>23</v>
      </c>
      <c r="B34" s="53" t="s">
        <v>9</v>
      </c>
      <c r="C34" s="53" t="s">
        <v>1</v>
      </c>
      <c r="D34" s="89"/>
      <c r="E34" s="97"/>
      <c r="F34" s="97"/>
      <c r="G34" s="97"/>
      <c r="H34" s="97"/>
      <c r="I34" s="98"/>
      <c r="J34" s="31">
        <f>SUM(D34:I34)</f>
        <v>0</v>
      </c>
      <c r="K34" s="98"/>
      <c r="L34" s="97"/>
      <c r="M34" s="97"/>
      <c r="N34" s="97"/>
      <c r="O34" s="97"/>
      <c r="P34" s="98"/>
      <c r="Q34" s="31">
        <f>SUM(K34:P34)</f>
        <v>0</v>
      </c>
      <c r="R34" s="27">
        <f>J34+Q34</f>
        <v>0</v>
      </c>
      <c r="S34" s="7"/>
    </row>
    <row r="35" spans="1:19" s="8" customFormat="1" ht="16.5" customHeight="1">
      <c r="A35" s="109"/>
      <c r="B35" s="53" t="s">
        <v>10</v>
      </c>
      <c r="C35" s="53" t="s">
        <v>2</v>
      </c>
      <c r="D35" s="89"/>
      <c r="E35" s="97"/>
      <c r="F35" s="97"/>
      <c r="G35" s="97"/>
      <c r="H35" s="97"/>
      <c r="I35" s="98"/>
      <c r="J35" s="31">
        <f>SUM(D35:I35)</f>
        <v>0</v>
      </c>
      <c r="K35" s="100"/>
      <c r="L35" s="104"/>
      <c r="M35" s="104"/>
      <c r="N35" s="104"/>
      <c r="O35" s="104"/>
      <c r="P35" s="100"/>
      <c r="Q35" s="31">
        <f>SUM(K35:P35)</f>
        <v>0</v>
      </c>
      <c r="R35" s="27">
        <f>J35+Q35</f>
        <v>0</v>
      </c>
      <c r="S35" s="7"/>
    </row>
    <row r="36" spans="1:19" s="8" customFormat="1" ht="16.5" customHeight="1" thickBot="1">
      <c r="A36" s="110"/>
      <c r="B36" s="54" t="s">
        <v>18</v>
      </c>
      <c r="C36" s="55" t="s">
        <v>3</v>
      </c>
      <c r="D36" s="44" t="str">
        <f aca="true" t="shared" si="20" ref="D36:I36">IF(OR(D34=0,D35=0)," ",D35/D34*1000)</f>
        <v> </v>
      </c>
      <c r="E36" s="15" t="str">
        <f t="shared" si="20"/>
        <v> </v>
      </c>
      <c r="F36" s="15" t="str">
        <f t="shared" si="20"/>
        <v> </v>
      </c>
      <c r="G36" s="15" t="str">
        <f t="shared" si="20"/>
        <v> </v>
      </c>
      <c r="H36" s="15" t="str">
        <f t="shared" si="20"/>
        <v> </v>
      </c>
      <c r="I36" s="99" t="str">
        <f t="shared" si="20"/>
        <v> </v>
      </c>
      <c r="J36" s="32" t="str">
        <f>IF(OR(J34=0,J35=0)," ",(J35/J34)*1000)</f>
        <v> </v>
      </c>
      <c r="K36" s="99" t="str">
        <f aca="true" t="shared" si="21" ref="K36:P36">IF(OR(K34=0,K35=0)," ",K35/K34*1000)</f>
        <v> </v>
      </c>
      <c r="L36" s="15" t="str">
        <f t="shared" si="21"/>
        <v> </v>
      </c>
      <c r="M36" s="15" t="str">
        <f t="shared" si="21"/>
        <v> </v>
      </c>
      <c r="N36" s="15" t="str">
        <f t="shared" si="21"/>
        <v> </v>
      </c>
      <c r="O36" s="15" t="str">
        <f t="shared" si="21"/>
        <v> </v>
      </c>
      <c r="P36" s="99" t="str">
        <f t="shared" si="21"/>
        <v> </v>
      </c>
      <c r="Q36" s="32" t="str">
        <f>IF(OR(Q34=0,Q35=0)," ",(Q35/Q34)*1000)</f>
        <v> </v>
      </c>
      <c r="R36" s="28" t="str">
        <f>IF(OR(R34=0,R35=0)," ",(R35/R34)*1000)</f>
        <v> </v>
      </c>
      <c r="S36" s="10"/>
    </row>
    <row r="37" spans="1:19" s="8" customFormat="1" ht="16.5" customHeight="1">
      <c r="A37" s="108" t="s">
        <v>48</v>
      </c>
      <c r="B37" s="86" t="s">
        <v>9</v>
      </c>
      <c r="C37" s="86" t="s">
        <v>1</v>
      </c>
      <c r="D37" s="89"/>
      <c r="E37" s="97"/>
      <c r="F37" s="97"/>
      <c r="G37" s="97"/>
      <c r="H37" s="97"/>
      <c r="I37" s="98"/>
      <c r="J37" s="31">
        <f>SUM(D37:I37)</f>
        <v>0</v>
      </c>
      <c r="K37" s="98"/>
      <c r="L37" s="97"/>
      <c r="M37" s="97"/>
      <c r="N37" s="97"/>
      <c r="O37" s="97"/>
      <c r="P37" s="98"/>
      <c r="Q37" s="31">
        <f>SUM(K37:P37)</f>
        <v>0</v>
      </c>
      <c r="R37" s="27">
        <f>J37+Q37</f>
        <v>0</v>
      </c>
      <c r="S37" s="7"/>
    </row>
    <row r="38" spans="1:19" s="8" customFormat="1" ht="16.5" customHeight="1">
      <c r="A38" s="109"/>
      <c r="B38" s="53" t="s">
        <v>10</v>
      </c>
      <c r="C38" s="53" t="s">
        <v>2</v>
      </c>
      <c r="D38" s="89"/>
      <c r="E38" s="97"/>
      <c r="F38" s="97"/>
      <c r="G38" s="97"/>
      <c r="H38" s="97"/>
      <c r="I38" s="98"/>
      <c r="J38" s="31">
        <f>SUM(D38:I38)</f>
        <v>0</v>
      </c>
      <c r="K38" s="100"/>
      <c r="L38" s="104"/>
      <c r="M38" s="104"/>
      <c r="N38" s="104"/>
      <c r="O38" s="104"/>
      <c r="P38" s="100"/>
      <c r="Q38" s="31">
        <f>SUM(K38:P38)</f>
        <v>0</v>
      </c>
      <c r="R38" s="27">
        <f>J38+Q38</f>
        <v>0</v>
      </c>
      <c r="S38" s="7"/>
    </row>
    <row r="39" spans="1:19" s="8" customFormat="1" ht="16.5" customHeight="1" thickBot="1">
      <c r="A39" s="110"/>
      <c r="B39" s="54" t="s">
        <v>18</v>
      </c>
      <c r="C39" s="55" t="s">
        <v>3</v>
      </c>
      <c r="D39" s="44" t="str">
        <f aca="true" t="shared" si="22" ref="D39:I39">IF(OR(D37=0,D38=0)," ",D38/D37*1000)</f>
        <v> </v>
      </c>
      <c r="E39" s="15" t="str">
        <f t="shared" si="22"/>
        <v> </v>
      </c>
      <c r="F39" s="15" t="str">
        <f t="shared" si="22"/>
        <v> </v>
      </c>
      <c r="G39" s="15" t="str">
        <f t="shared" si="22"/>
        <v> </v>
      </c>
      <c r="H39" s="15" t="str">
        <f t="shared" si="22"/>
        <v> </v>
      </c>
      <c r="I39" s="99" t="str">
        <f t="shared" si="22"/>
        <v> </v>
      </c>
      <c r="J39" s="32" t="str">
        <f>IF(OR(J37=0,J38=0)," ",(J38/J37)*1000)</f>
        <v> </v>
      </c>
      <c r="K39" s="99" t="str">
        <f aca="true" t="shared" si="23" ref="K39:P39">IF(OR(K37=0,K38=0)," ",K38/K37*1000)</f>
        <v> </v>
      </c>
      <c r="L39" s="15" t="str">
        <f t="shared" si="23"/>
        <v> </v>
      </c>
      <c r="M39" s="15" t="str">
        <f t="shared" si="23"/>
        <v> </v>
      </c>
      <c r="N39" s="15" t="str">
        <f t="shared" si="23"/>
        <v> </v>
      </c>
      <c r="O39" s="15" t="str">
        <f t="shared" si="23"/>
        <v> </v>
      </c>
      <c r="P39" s="99" t="str">
        <f t="shared" si="23"/>
        <v> </v>
      </c>
      <c r="Q39" s="32" t="str">
        <f>IF(OR(Q37=0,Q38=0)," ",(Q38/Q37)*1000)</f>
        <v> </v>
      </c>
      <c r="R39" s="28" t="str">
        <f>IF(OR(R37=0,R38=0)," ",(R38/R37)*1000)</f>
        <v> </v>
      </c>
      <c r="S39" s="10"/>
    </row>
    <row r="40" spans="1:19" s="8" customFormat="1" ht="16.5" customHeight="1">
      <c r="A40" s="108" t="s">
        <v>51</v>
      </c>
      <c r="B40" s="86" t="s">
        <v>9</v>
      </c>
      <c r="C40" s="86" t="s">
        <v>1</v>
      </c>
      <c r="D40" s="89"/>
      <c r="E40" s="97"/>
      <c r="F40" s="97"/>
      <c r="G40" s="97"/>
      <c r="H40" s="97"/>
      <c r="I40" s="98"/>
      <c r="J40" s="31">
        <f>SUM(D40:I40)</f>
        <v>0</v>
      </c>
      <c r="K40" s="98"/>
      <c r="L40" s="97"/>
      <c r="M40" s="97"/>
      <c r="N40" s="97"/>
      <c r="O40" s="97"/>
      <c r="P40" s="98"/>
      <c r="Q40" s="31">
        <f>SUM(K40:P40)</f>
        <v>0</v>
      </c>
      <c r="R40" s="27">
        <f>J40+Q40</f>
        <v>0</v>
      </c>
      <c r="S40" s="7"/>
    </row>
    <row r="41" spans="1:19" s="8" customFormat="1" ht="16.5" customHeight="1">
      <c r="A41" s="109"/>
      <c r="B41" s="53" t="s">
        <v>10</v>
      </c>
      <c r="C41" s="53" t="s">
        <v>2</v>
      </c>
      <c r="D41" s="89"/>
      <c r="E41" s="97">
        <v>6022</v>
      </c>
      <c r="F41" s="97"/>
      <c r="G41" s="97"/>
      <c r="H41" s="97">
        <v>2695</v>
      </c>
      <c r="I41" s="98"/>
      <c r="J41" s="31">
        <f>SUM(D41:I41)</f>
        <v>8717</v>
      </c>
      <c r="K41" s="100">
        <v>1673</v>
      </c>
      <c r="L41" s="104">
        <v>4387</v>
      </c>
      <c r="M41" s="104">
        <v>3216</v>
      </c>
      <c r="N41" s="104">
        <v>2131</v>
      </c>
      <c r="O41" s="104">
        <v>1790</v>
      </c>
      <c r="P41" s="100">
        <v>4286</v>
      </c>
      <c r="Q41" s="31">
        <f>SUM(K41:P41)</f>
        <v>17483</v>
      </c>
      <c r="R41" s="27">
        <f>J41+Q41</f>
        <v>26200</v>
      </c>
      <c r="S41" s="7"/>
    </row>
    <row r="42" spans="1:19" s="8" customFormat="1" ht="16.5" customHeight="1" thickBot="1">
      <c r="A42" s="110"/>
      <c r="B42" s="54" t="s">
        <v>18</v>
      </c>
      <c r="C42" s="55" t="s">
        <v>3</v>
      </c>
      <c r="D42" s="44" t="str">
        <f aca="true" t="shared" si="24" ref="D42:I42">IF(OR(D40=0,D41=0)," ",D41/D40*1000)</f>
        <v> </v>
      </c>
      <c r="E42" s="15" t="str">
        <f t="shared" si="24"/>
        <v> </v>
      </c>
      <c r="F42" s="15" t="str">
        <f t="shared" si="24"/>
        <v> </v>
      </c>
      <c r="G42" s="15" t="str">
        <f t="shared" si="24"/>
        <v> </v>
      </c>
      <c r="H42" s="15" t="str">
        <f t="shared" si="24"/>
        <v> </v>
      </c>
      <c r="I42" s="99" t="str">
        <f t="shared" si="24"/>
        <v> </v>
      </c>
      <c r="J42" s="32" t="str">
        <f>IF(OR(J40=0,J41=0)," ",(J41/J40)*1000)</f>
        <v> </v>
      </c>
      <c r="K42" s="99" t="str">
        <f aca="true" t="shared" si="25" ref="K42:P42">IF(OR(K40=0,K41=0)," ",K41/K40*1000)</f>
        <v> </v>
      </c>
      <c r="L42" s="15" t="str">
        <f t="shared" si="25"/>
        <v> </v>
      </c>
      <c r="M42" s="15" t="str">
        <f t="shared" si="25"/>
        <v> </v>
      </c>
      <c r="N42" s="15" t="str">
        <f t="shared" si="25"/>
        <v> </v>
      </c>
      <c r="O42" s="15" t="str">
        <f t="shared" si="25"/>
        <v> </v>
      </c>
      <c r="P42" s="99" t="str">
        <f t="shared" si="25"/>
        <v> </v>
      </c>
      <c r="Q42" s="32" t="str">
        <f>IF(OR(Q40=0,Q41=0)," ",(Q41/Q40)*1000)</f>
        <v> </v>
      </c>
      <c r="R42" s="28" t="str">
        <f>IF(OR(R40=0,R41=0)," ",(R41/R40)*1000)</f>
        <v> </v>
      </c>
      <c r="S42" s="10"/>
    </row>
    <row r="43" spans="1:19" s="8" customFormat="1" ht="16.5" customHeight="1">
      <c r="A43" s="108" t="s">
        <v>12</v>
      </c>
      <c r="B43" s="53" t="s">
        <v>9</v>
      </c>
      <c r="C43" s="53" t="s">
        <v>1</v>
      </c>
      <c r="D43" s="89">
        <v>9</v>
      </c>
      <c r="E43" s="97">
        <v>9</v>
      </c>
      <c r="F43" s="97"/>
      <c r="G43" s="97">
        <v>5</v>
      </c>
      <c r="H43" s="97">
        <v>7</v>
      </c>
      <c r="I43" s="98"/>
      <c r="J43" s="34">
        <f>SUM(D43:I43)</f>
        <v>30</v>
      </c>
      <c r="K43" s="98"/>
      <c r="L43" s="97">
        <v>7</v>
      </c>
      <c r="M43" s="97"/>
      <c r="N43" s="97">
        <v>3</v>
      </c>
      <c r="O43" s="97"/>
      <c r="P43" s="98"/>
      <c r="Q43" s="34">
        <f>SUM(K43:P43)</f>
        <v>10</v>
      </c>
      <c r="R43" s="30">
        <f>J43+Q43</f>
        <v>40</v>
      </c>
      <c r="S43" s="7"/>
    </row>
    <row r="44" spans="1:18" ht="16.5" customHeight="1">
      <c r="A44" s="109"/>
      <c r="B44" s="53" t="s">
        <v>10</v>
      </c>
      <c r="C44" s="53" t="s">
        <v>2</v>
      </c>
      <c r="D44" s="89">
        <f>3900+2608</f>
        <v>6508</v>
      </c>
      <c r="E44" s="97">
        <v>5029</v>
      </c>
      <c r="F44" s="97">
        <v>9466</v>
      </c>
      <c r="G44" s="97">
        <f>3177+9466</f>
        <v>12643</v>
      </c>
      <c r="H44" s="97">
        <v>3721</v>
      </c>
      <c r="I44" s="98">
        <v>10361</v>
      </c>
      <c r="J44" s="33">
        <f>SUM(D44:I44)</f>
        <v>47728</v>
      </c>
      <c r="K44" s="100"/>
      <c r="L44" s="104">
        <f>3791+3787</f>
        <v>7578</v>
      </c>
      <c r="M44" s="104">
        <f>525+16904</f>
        <v>17429</v>
      </c>
      <c r="N44" s="104">
        <v>2838</v>
      </c>
      <c r="O44" s="104">
        <v>12389</v>
      </c>
      <c r="P44" s="100">
        <v>3643</v>
      </c>
      <c r="Q44" s="33">
        <f>SUM(K44:P44)</f>
        <v>43877</v>
      </c>
      <c r="R44" s="29">
        <f>J44+Q44</f>
        <v>91605</v>
      </c>
    </row>
    <row r="45" spans="1:18" ht="16.5" customHeight="1" thickBot="1">
      <c r="A45" s="110"/>
      <c r="B45" s="54" t="s">
        <v>18</v>
      </c>
      <c r="C45" s="55" t="s">
        <v>3</v>
      </c>
      <c r="D45" s="44">
        <f aca="true" t="shared" si="26" ref="D45:I45">IF(OR(D43=0,D44=0)," ",D44/D43*1000)</f>
        <v>723111.1111111111</v>
      </c>
      <c r="E45" s="15">
        <f t="shared" si="26"/>
        <v>558777.7777777779</v>
      </c>
      <c r="F45" s="15" t="str">
        <f t="shared" si="26"/>
        <v> </v>
      </c>
      <c r="G45" s="15">
        <f t="shared" si="26"/>
        <v>2528600</v>
      </c>
      <c r="H45" s="15">
        <f t="shared" si="26"/>
        <v>531571.4285714285</v>
      </c>
      <c r="I45" s="99" t="str">
        <f t="shared" si="26"/>
        <v> </v>
      </c>
      <c r="J45" s="32">
        <f>IF(OR(J43=0,J44=0)," ",(J44/J43)*1000)</f>
        <v>1590933.3333333335</v>
      </c>
      <c r="K45" s="99" t="str">
        <f aca="true" t="shared" si="27" ref="K45:P45">IF(OR(K43=0,K44=0)," ",K44/K43*1000)</f>
        <v> </v>
      </c>
      <c r="L45" s="15">
        <f t="shared" si="27"/>
        <v>1082571.4285714286</v>
      </c>
      <c r="M45" s="15" t="str">
        <f t="shared" si="27"/>
        <v> </v>
      </c>
      <c r="N45" s="15">
        <f t="shared" si="27"/>
        <v>946000</v>
      </c>
      <c r="O45" s="15" t="str">
        <f t="shared" si="27"/>
        <v> </v>
      </c>
      <c r="P45" s="99" t="str">
        <f t="shared" si="27"/>
        <v> </v>
      </c>
      <c r="Q45" s="32">
        <f>IF(OR(Q43=0,Q44=0)," ",(Q44/Q43)*1000)</f>
        <v>4387700</v>
      </c>
      <c r="R45" s="28">
        <f>IF(OR(R43=0,R44=0)," ",(R44/R43)*1000)</f>
        <v>2290125</v>
      </c>
    </row>
    <row r="46" spans="1:18" ht="16.5" customHeight="1">
      <c r="A46" s="112" t="s">
        <v>4</v>
      </c>
      <c r="B46" s="53" t="s">
        <v>9</v>
      </c>
      <c r="C46" s="53" t="s">
        <v>1</v>
      </c>
      <c r="D46" s="22">
        <f aca="true" t="shared" si="28" ref="D46:I47">D4+D7+D10+D13+D16+D19+D22+D25+D28+D31+D34+D37+D40+D43</f>
        <v>10</v>
      </c>
      <c r="E46" s="17">
        <f t="shared" si="28"/>
        <v>12</v>
      </c>
      <c r="F46" s="17">
        <f t="shared" si="28"/>
        <v>9</v>
      </c>
      <c r="G46" s="17">
        <f t="shared" si="28"/>
        <v>8</v>
      </c>
      <c r="H46" s="17">
        <f t="shared" si="28"/>
        <v>7</v>
      </c>
      <c r="I46" s="26">
        <f t="shared" si="28"/>
        <v>3</v>
      </c>
      <c r="J46" s="34">
        <f>SUM(D46:I46)</f>
        <v>49</v>
      </c>
      <c r="K46" s="30">
        <f aca="true" t="shared" si="29" ref="K46:P47">K4+K7+K10+K13+K16+K19+K22+K25+K28+K31+K34+K37+K40+K43</f>
        <v>17</v>
      </c>
      <c r="L46" s="17">
        <f t="shared" si="29"/>
        <v>7</v>
      </c>
      <c r="M46" s="17">
        <f t="shared" si="29"/>
        <v>19</v>
      </c>
      <c r="N46" s="17">
        <f t="shared" si="29"/>
        <v>7</v>
      </c>
      <c r="O46" s="17">
        <f t="shared" si="29"/>
        <v>3</v>
      </c>
      <c r="P46" s="26">
        <f t="shared" si="29"/>
        <v>7</v>
      </c>
      <c r="Q46" s="34">
        <f>SUM(K46:P46)</f>
        <v>60</v>
      </c>
      <c r="R46" s="30">
        <f>J46+Q46</f>
        <v>109</v>
      </c>
    </row>
    <row r="47" spans="1:18" ht="16.5" customHeight="1">
      <c r="A47" s="112"/>
      <c r="B47" s="53" t="s">
        <v>10</v>
      </c>
      <c r="C47" s="53" t="s">
        <v>2</v>
      </c>
      <c r="D47" s="21">
        <f t="shared" si="28"/>
        <v>8101</v>
      </c>
      <c r="E47" s="16">
        <f t="shared" si="28"/>
        <v>14963</v>
      </c>
      <c r="F47" s="16">
        <f t="shared" si="28"/>
        <v>18036</v>
      </c>
      <c r="G47" s="16">
        <f t="shared" si="28"/>
        <v>17476</v>
      </c>
      <c r="H47" s="16">
        <f t="shared" si="28"/>
        <v>6416</v>
      </c>
      <c r="I47" s="25">
        <f t="shared" si="28"/>
        <v>15169</v>
      </c>
      <c r="J47" s="33">
        <f>SUM(D47:I47)</f>
        <v>80161</v>
      </c>
      <c r="K47" s="29">
        <f t="shared" si="29"/>
        <v>9869</v>
      </c>
      <c r="L47" s="16">
        <f t="shared" si="29"/>
        <v>11965</v>
      </c>
      <c r="M47" s="16">
        <f t="shared" si="29"/>
        <v>29611</v>
      </c>
      <c r="N47" s="16">
        <f t="shared" si="29"/>
        <v>8577</v>
      </c>
      <c r="O47" s="16">
        <f t="shared" si="29"/>
        <v>16530</v>
      </c>
      <c r="P47" s="25">
        <f t="shared" si="29"/>
        <v>16193</v>
      </c>
      <c r="Q47" s="33">
        <f>SUM(K47:P47)</f>
        <v>92745</v>
      </c>
      <c r="R47" s="29">
        <f>J47+Q47</f>
        <v>172906</v>
      </c>
    </row>
    <row r="48" spans="1:18" ht="16.5" customHeight="1" thickBot="1">
      <c r="A48" s="113"/>
      <c r="B48" s="54" t="s">
        <v>18</v>
      </c>
      <c r="C48" s="55" t="s">
        <v>3</v>
      </c>
      <c r="D48" s="20">
        <f>IF(OR(D46=0,D47=0)," ",(D47/D46)*1000)</f>
        <v>810100</v>
      </c>
      <c r="E48" s="15">
        <f aca="true" t="shared" si="30" ref="E48:R48">IF(OR(E46=0,E47=0)," ",(E47/E46)*1000)</f>
        <v>1246916.6666666667</v>
      </c>
      <c r="F48" s="15">
        <f t="shared" si="30"/>
        <v>2004000</v>
      </c>
      <c r="G48" s="15">
        <f t="shared" si="30"/>
        <v>2184500</v>
      </c>
      <c r="H48" s="15">
        <f t="shared" si="30"/>
        <v>916571.4285714285</v>
      </c>
      <c r="I48" s="24">
        <f t="shared" si="30"/>
        <v>5056333.333333333</v>
      </c>
      <c r="J48" s="32">
        <f t="shared" si="30"/>
        <v>1635938.775510204</v>
      </c>
      <c r="K48" s="28">
        <f t="shared" si="30"/>
        <v>580529.4117647059</v>
      </c>
      <c r="L48" s="15">
        <f t="shared" si="30"/>
        <v>1709285.7142857143</v>
      </c>
      <c r="M48" s="15">
        <f t="shared" si="30"/>
        <v>1558473.6842105263</v>
      </c>
      <c r="N48" s="15">
        <f t="shared" si="30"/>
        <v>1225285.7142857143</v>
      </c>
      <c r="O48" s="15">
        <f t="shared" si="30"/>
        <v>5510000</v>
      </c>
      <c r="P48" s="24">
        <f>IF(OR(P46=0,P47=0)," ",(P47/P46)*1000)</f>
        <v>2313285.714285714</v>
      </c>
      <c r="Q48" s="32">
        <f t="shared" si="30"/>
        <v>1545750</v>
      </c>
      <c r="R48" s="28">
        <f t="shared" si="30"/>
        <v>1586293.5779816515</v>
      </c>
    </row>
    <row r="49" spans="1:18" ht="15.75" thickBot="1">
      <c r="A49" s="115" t="s">
        <v>13</v>
      </c>
      <c r="B49" s="116"/>
      <c r="C49" s="117"/>
      <c r="D49" s="37">
        <f>'総合計'!D49</f>
        <v>95.9</v>
      </c>
      <c r="E49" s="38">
        <f>'総合計'!E49</f>
        <v>99.34</v>
      </c>
      <c r="F49" s="38">
        <f>'総合計'!F49</f>
        <v>99.88</v>
      </c>
      <c r="G49" s="38">
        <f>'総合計'!G49</f>
        <v>98.75</v>
      </c>
      <c r="H49" s="38">
        <f>'総合計'!H49</f>
        <v>98.44</v>
      </c>
      <c r="I49" s="39">
        <f>'総合計'!I49</f>
        <v>98.79</v>
      </c>
      <c r="J49" s="40">
        <f>'総合計'!J49</f>
        <v>98.52</v>
      </c>
      <c r="K49" s="41">
        <f>'総合計'!K49</f>
        <v>98.29</v>
      </c>
      <c r="L49" s="38">
        <f>'総合計'!L49</f>
        <v>98.45</v>
      </c>
      <c r="M49" s="38">
        <f>'総合計'!M49</f>
        <v>101.99</v>
      </c>
      <c r="N49" s="38">
        <f>'総合計'!N49</f>
        <v>104.53</v>
      </c>
      <c r="O49" s="38">
        <f>'総合計'!O49</f>
        <v>102.79</v>
      </c>
      <c r="P49" s="39">
        <f>'総合計'!P49</f>
        <v>102.3</v>
      </c>
      <c r="Q49" s="40">
        <f>'総合計'!Q49</f>
        <v>101.51</v>
      </c>
      <c r="R49" s="42">
        <f>'総合計'!R49</f>
        <v>100.17</v>
      </c>
    </row>
    <row r="50" spans="1:3" ht="16.5">
      <c r="A50" s="96" t="str">
        <f>'総合計'!A59</f>
        <v>※全て確定値。</v>
      </c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9" ht="17.25" customHeight="1"/>
  </sheetData>
  <sheetProtection/>
  <mergeCells count="17"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  <mergeCell ref="A46:A48"/>
    <mergeCell ref="A49:C49"/>
    <mergeCell ref="A13:A15"/>
    <mergeCell ref="A16:A18"/>
    <mergeCell ref="A19:A21"/>
    <mergeCell ref="A22:A24"/>
    <mergeCell ref="A43:A45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0" r:id="rId2"/>
  <headerFooter alignWithMargins="0">
    <oddFooter>&amp;C&amp;"Century Gothic,標準"&amp;20-10-</oddFooter>
  </headerFooter>
  <colBreaks count="1" manualBreakCount="1">
    <brk id="18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showZeros="0" zoomScale="60" zoomScaleNormal="60" zoomScaleSheetLayoutView="40" zoomScalePageLayoutView="0" workbookViewId="0" topLeftCell="A1">
      <pane xSplit="3" ySplit="3" topLeftCell="D4" activePane="bottomRight" state="frozen"/>
      <selection pane="topLeft" activeCell="Q2" sqref="Q2:R2"/>
      <selection pane="topRight" activeCell="Q2" sqref="Q2:R2"/>
      <selection pane="bottomLeft" activeCell="Q2" sqref="Q2:R2"/>
      <selection pane="bottomRight" activeCell="R2" sqref="R2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8.7109375" style="0" customWidth="1"/>
  </cols>
  <sheetData>
    <row r="1" spans="1:16" ht="28.5" customHeight="1">
      <c r="A1" s="46" t="s">
        <v>4</v>
      </c>
      <c r="B1" s="84" t="s">
        <v>52</v>
      </c>
      <c r="C1" s="4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8" ht="23.25" customHeight="1" thickBot="1">
      <c r="A2" s="56" t="s">
        <v>0</v>
      </c>
      <c r="B2" s="6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42075</v>
      </c>
    </row>
    <row r="3" spans="1:19" ht="24" customHeight="1" thickBot="1">
      <c r="A3" s="51"/>
      <c r="B3" s="52"/>
      <c r="C3" s="52"/>
      <c r="D3" s="63" t="s">
        <v>27</v>
      </c>
      <c r="E3" s="65" t="s">
        <v>28</v>
      </c>
      <c r="F3" s="65" t="s">
        <v>29</v>
      </c>
      <c r="G3" s="65" t="s">
        <v>30</v>
      </c>
      <c r="H3" s="65" t="s">
        <v>31</v>
      </c>
      <c r="I3" s="66" t="s">
        <v>32</v>
      </c>
      <c r="J3" s="67" t="s">
        <v>14</v>
      </c>
      <c r="K3" s="66" t="s">
        <v>33</v>
      </c>
      <c r="L3" s="65" t="s">
        <v>34</v>
      </c>
      <c r="M3" s="65" t="s">
        <v>35</v>
      </c>
      <c r="N3" s="65" t="s">
        <v>36</v>
      </c>
      <c r="O3" s="65" t="s">
        <v>37</v>
      </c>
      <c r="P3" s="66" t="s">
        <v>38</v>
      </c>
      <c r="Q3" s="69" t="s">
        <v>15</v>
      </c>
      <c r="R3" s="70" t="s">
        <v>16</v>
      </c>
      <c r="S3" s="2"/>
    </row>
    <row r="4" spans="1:19" s="8" customFormat="1" ht="16.5" customHeight="1">
      <c r="A4" s="108" t="s">
        <v>17</v>
      </c>
      <c r="B4" s="53" t="s">
        <v>9</v>
      </c>
      <c r="C4" s="53" t="s">
        <v>1</v>
      </c>
      <c r="D4" s="18">
        <f>'P一般'!D4+'B一般'!D4</f>
        <v>134620</v>
      </c>
      <c r="E4" s="14">
        <f>'P一般'!E4+'B一般'!E4</f>
        <v>126317</v>
      </c>
      <c r="F4" s="14">
        <f>'P一般'!F4+'B一般'!F4</f>
        <v>54881</v>
      </c>
      <c r="G4" s="14">
        <f>'P一般'!G4+'B一般'!G4</f>
        <v>95260</v>
      </c>
      <c r="H4" s="14">
        <f>'P一般'!H4+'B一般'!H4</f>
        <v>49997</v>
      </c>
      <c r="I4" s="23">
        <f>'P一般'!I4+'B一般'!I4</f>
        <v>94590</v>
      </c>
      <c r="J4" s="36">
        <f>SUM(D4:I4)</f>
        <v>555665</v>
      </c>
      <c r="K4" s="27">
        <f>'P一般'!K4+'B一般'!K4</f>
        <v>194136</v>
      </c>
      <c r="L4" s="14">
        <f>'P一般'!L4+'B一般'!L4</f>
        <v>72044</v>
      </c>
      <c r="M4" s="14">
        <f>'P一般'!M4+'B一般'!M4</f>
        <v>216994</v>
      </c>
      <c r="N4" s="14">
        <f>'P一般'!N4+'B一般'!N4</f>
        <v>113069</v>
      </c>
      <c r="O4" s="14">
        <f>'P一般'!O4+'B一般'!O4</f>
        <v>125251</v>
      </c>
      <c r="P4" s="23">
        <f>'P一般'!P4+'B一般'!P4</f>
        <v>208289</v>
      </c>
      <c r="Q4" s="36">
        <f>SUM(K4:P4)</f>
        <v>929783</v>
      </c>
      <c r="R4" s="27">
        <f>J4+Q4</f>
        <v>1485448</v>
      </c>
      <c r="S4" s="7"/>
    </row>
    <row r="5" spans="1:19" s="8" customFormat="1" ht="16.5" customHeight="1">
      <c r="A5" s="109"/>
      <c r="B5" s="53" t="s">
        <v>10</v>
      </c>
      <c r="C5" s="53" t="s">
        <v>2</v>
      </c>
      <c r="D5" s="19">
        <f>'P一般'!D5+'B一般'!D5</f>
        <v>11948593</v>
      </c>
      <c r="E5" s="14">
        <f>'P一般'!E5+'B一般'!E5</f>
        <v>10193931</v>
      </c>
      <c r="F5" s="14">
        <f>'P一般'!F5+'B一般'!F5</f>
        <v>4260764</v>
      </c>
      <c r="G5" s="14">
        <f>'P一般'!G5+'B一般'!G5</f>
        <v>7662718</v>
      </c>
      <c r="H5" s="14">
        <f>'P一般'!H5+'B一般'!H5</f>
        <v>4182541</v>
      </c>
      <c r="I5" s="23">
        <f>'P一般'!I5+'B一般'!I5</f>
        <v>8227308</v>
      </c>
      <c r="J5" s="31">
        <f>SUM(D5:I5)</f>
        <v>46475855</v>
      </c>
      <c r="K5" s="27">
        <f>'P一般'!K5+'B一般'!K5</f>
        <v>16927426</v>
      </c>
      <c r="L5" s="14">
        <f>'P一般'!L5+'B一般'!L5</f>
        <v>6505392</v>
      </c>
      <c r="M5" s="14">
        <f>'P一般'!M5+'B一般'!M5</f>
        <v>21535737</v>
      </c>
      <c r="N5" s="14">
        <f>'P一般'!N5+'B一般'!N5</f>
        <v>13087251</v>
      </c>
      <c r="O5" s="14">
        <f>'P一般'!O5+'B一般'!O5</f>
        <v>13554661</v>
      </c>
      <c r="P5" s="23">
        <f>'P一般'!P5+'B一般'!P5</f>
        <v>20502173</v>
      </c>
      <c r="Q5" s="31">
        <f>SUM(K5:P5)</f>
        <v>92112640</v>
      </c>
      <c r="R5" s="27">
        <f>J5+Q5</f>
        <v>138588495</v>
      </c>
      <c r="S5" s="7"/>
    </row>
    <row r="6" spans="1:19" s="8" customFormat="1" ht="16.5" customHeight="1" thickBot="1">
      <c r="A6" s="110"/>
      <c r="B6" s="54" t="s">
        <v>18</v>
      </c>
      <c r="C6" s="55" t="s">
        <v>3</v>
      </c>
      <c r="D6" s="20">
        <f>IF(OR(D4=0,D5=0)," ",(D5/D4)*1000)</f>
        <v>88757.93344228198</v>
      </c>
      <c r="E6" s="15">
        <f aca="true" t="shared" si="0" ref="E6:R6">IF(OR(E4=0,E5=0)," ",(E5/E4)*1000)</f>
        <v>80701.18036368818</v>
      </c>
      <c r="F6" s="15">
        <f t="shared" si="0"/>
        <v>77636.41333066089</v>
      </c>
      <c r="G6" s="15">
        <f t="shared" si="0"/>
        <v>80440.037791308</v>
      </c>
      <c r="H6" s="15">
        <f t="shared" si="0"/>
        <v>83655.83935036103</v>
      </c>
      <c r="I6" s="24">
        <f t="shared" si="0"/>
        <v>86978.62353314304</v>
      </c>
      <c r="J6" s="32">
        <f t="shared" si="0"/>
        <v>83640.06190780416</v>
      </c>
      <c r="K6" s="28">
        <f t="shared" si="0"/>
        <v>87193.64775209132</v>
      </c>
      <c r="L6" s="15">
        <f t="shared" si="0"/>
        <v>90297.48487035702</v>
      </c>
      <c r="M6" s="15">
        <f t="shared" si="0"/>
        <v>99245.77177249141</v>
      </c>
      <c r="N6" s="15">
        <f t="shared" si="0"/>
        <v>115745.70395068498</v>
      </c>
      <c r="O6" s="15">
        <f t="shared" si="0"/>
        <v>108219.9822755906</v>
      </c>
      <c r="P6" s="24">
        <f t="shared" si="0"/>
        <v>98431.37659693982</v>
      </c>
      <c r="Q6" s="32">
        <f t="shared" si="0"/>
        <v>99068.96555432827</v>
      </c>
      <c r="R6" s="28">
        <f t="shared" si="0"/>
        <v>93297.43956032119</v>
      </c>
      <c r="S6" s="7"/>
    </row>
    <row r="7" spans="1:19" s="8" customFormat="1" ht="16.5" customHeight="1">
      <c r="A7" s="108" t="s">
        <v>20</v>
      </c>
      <c r="B7" s="53" t="s">
        <v>9</v>
      </c>
      <c r="C7" s="53" t="s">
        <v>1</v>
      </c>
      <c r="D7" s="19">
        <f>'P一般'!D7+'B一般'!D7</f>
        <v>0</v>
      </c>
      <c r="E7" s="14">
        <f>'P一般'!E7+'B一般'!E7</f>
        <v>0</v>
      </c>
      <c r="F7" s="14">
        <f>'P一般'!F7+'B一般'!F7</f>
        <v>0</v>
      </c>
      <c r="G7" s="14">
        <f>'P一般'!G7+'B一般'!G7</f>
        <v>0</v>
      </c>
      <c r="H7" s="14">
        <f>'P一般'!H7+'B一般'!H7</f>
        <v>0</v>
      </c>
      <c r="I7" s="23">
        <f>'P一般'!I7+'B一般'!I7</f>
        <v>0</v>
      </c>
      <c r="J7" s="31">
        <f>SUM(D7:I7)</f>
        <v>0</v>
      </c>
      <c r="K7" s="27">
        <f>'P一般'!K7+'B一般'!K7</f>
        <v>0</v>
      </c>
      <c r="L7" s="14">
        <f>'P一般'!L7+'B一般'!L7</f>
        <v>0</v>
      </c>
      <c r="M7" s="14">
        <f>'P一般'!M7+'B一般'!M7</f>
        <v>0</v>
      </c>
      <c r="N7" s="14">
        <f>'P一般'!N7+'B一般'!N7</f>
        <v>0</v>
      </c>
      <c r="O7" s="14">
        <f>'P一般'!O7+'B一般'!O7</f>
        <v>0</v>
      </c>
      <c r="P7" s="23">
        <f>'P一般'!P7+'B一般'!P7</f>
        <v>0</v>
      </c>
      <c r="Q7" s="31">
        <f>SUM(K7:P7)</f>
        <v>0</v>
      </c>
      <c r="R7" s="27">
        <f>J7+Q7</f>
        <v>0</v>
      </c>
      <c r="S7" s="7"/>
    </row>
    <row r="8" spans="1:19" s="8" customFormat="1" ht="16.5" customHeight="1">
      <c r="A8" s="109"/>
      <c r="B8" s="53" t="s">
        <v>10</v>
      </c>
      <c r="C8" s="53" t="s">
        <v>2</v>
      </c>
      <c r="D8" s="19">
        <f>'P一般'!D8+'B一般'!D8</f>
        <v>0</v>
      </c>
      <c r="E8" s="14">
        <f>'P一般'!E8+'B一般'!E8</f>
        <v>0</v>
      </c>
      <c r="F8" s="14">
        <f>'P一般'!F8+'B一般'!F8</f>
        <v>0</v>
      </c>
      <c r="G8" s="14">
        <f>'P一般'!G8+'B一般'!G8</f>
        <v>0</v>
      </c>
      <c r="H8" s="14">
        <f>'P一般'!H8+'B一般'!H8</f>
        <v>0</v>
      </c>
      <c r="I8" s="23">
        <f>'P一般'!I8+'B一般'!I8</f>
        <v>0</v>
      </c>
      <c r="J8" s="31">
        <f>SUM(D8:I8)</f>
        <v>0</v>
      </c>
      <c r="K8" s="27">
        <f>'P一般'!K8+'B一般'!K8</f>
        <v>0</v>
      </c>
      <c r="L8" s="14">
        <f>'P一般'!L8+'B一般'!L8</f>
        <v>0</v>
      </c>
      <c r="M8" s="14">
        <f>'P一般'!M8+'B一般'!M8</f>
        <v>0</v>
      </c>
      <c r="N8" s="14">
        <f>'P一般'!N8+'B一般'!N8</f>
        <v>0</v>
      </c>
      <c r="O8" s="14">
        <f>'P一般'!O8+'B一般'!O8</f>
        <v>0</v>
      </c>
      <c r="P8" s="23">
        <f>'P一般'!P8+'B一般'!P8</f>
        <v>0</v>
      </c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0"/>
      <c r="B9" s="54" t="s">
        <v>18</v>
      </c>
      <c r="C9" s="55" t="s">
        <v>3</v>
      </c>
      <c r="D9" s="20" t="str">
        <f aca="true" t="shared" si="1" ref="D9:R9">IF(OR(D7=0,D8=0)," ",(D8/D7)*1000)</f>
        <v> </v>
      </c>
      <c r="E9" s="15" t="str">
        <f t="shared" si="1"/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24" t="str">
        <f t="shared" si="1"/>
        <v> </v>
      </c>
      <c r="J9" s="32" t="str">
        <f t="shared" si="1"/>
        <v> </v>
      </c>
      <c r="K9" s="28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24" t="str">
        <f t="shared" si="1"/>
        <v> </v>
      </c>
      <c r="Q9" s="32" t="str">
        <f t="shared" si="1"/>
        <v> </v>
      </c>
      <c r="R9" s="28" t="str">
        <f t="shared" si="1"/>
        <v> </v>
      </c>
      <c r="S9" s="7"/>
    </row>
    <row r="10" spans="1:19" s="8" customFormat="1" ht="16.5" customHeight="1">
      <c r="A10" s="108" t="s">
        <v>19</v>
      </c>
      <c r="B10" s="53" t="s">
        <v>9</v>
      </c>
      <c r="C10" s="53" t="s">
        <v>1</v>
      </c>
      <c r="D10" s="19">
        <f>'P一般'!D10+'B一般'!D10</f>
        <v>95923</v>
      </c>
      <c r="E10" s="14">
        <f>'P一般'!E10+'B一般'!E10</f>
        <v>95500</v>
      </c>
      <c r="F10" s="14">
        <f>'P一般'!F10+'B一般'!F10</f>
        <v>59282</v>
      </c>
      <c r="G10" s="14">
        <f>'P一般'!G10+'B一般'!G10</f>
        <v>89672</v>
      </c>
      <c r="H10" s="14">
        <f>'P一般'!H10+'B一般'!H10</f>
        <v>114511</v>
      </c>
      <c r="I10" s="23">
        <f>'P一般'!I10+'B一般'!I10</f>
        <v>78714</v>
      </c>
      <c r="J10" s="31">
        <f>SUM(D10:I10)</f>
        <v>533602</v>
      </c>
      <c r="K10" s="27">
        <f>'P一般'!K10+'B一般'!K10</f>
        <v>108430</v>
      </c>
      <c r="L10" s="14">
        <f>'P一般'!L10+'B一般'!L10</f>
        <v>133854</v>
      </c>
      <c r="M10" s="14">
        <f>'P一般'!M10+'B一般'!M10</f>
        <v>146586</v>
      </c>
      <c r="N10" s="14">
        <f>'P一般'!N10+'B一般'!N10</f>
        <v>97204</v>
      </c>
      <c r="O10" s="14">
        <f>'P一般'!O10+'B一般'!O10</f>
        <v>149897</v>
      </c>
      <c r="P10" s="23">
        <f>'P一般'!P10+'B一般'!P10</f>
        <v>101372</v>
      </c>
      <c r="Q10" s="31">
        <f>SUM(K10:P10)</f>
        <v>737343</v>
      </c>
      <c r="R10" s="27">
        <f>J10+Q10</f>
        <v>1270945</v>
      </c>
      <c r="S10" s="7"/>
    </row>
    <row r="11" spans="1:19" s="8" customFormat="1" ht="16.5" customHeight="1">
      <c r="A11" s="109"/>
      <c r="B11" s="53" t="s">
        <v>10</v>
      </c>
      <c r="C11" s="53" t="s">
        <v>2</v>
      </c>
      <c r="D11" s="21">
        <f>'P一般'!D11+'B一般'!D11</f>
        <v>8575587</v>
      </c>
      <c r="E11" s="16">
        <f>'P一般'!E11+'B一般'!E11</f>
        <v>7646750</v>
      </c>
      <c r="F11" s="16">
        <f>'P一般'!F11+'B一般'!F11</f>
        <v>4717741</v>
      </c>
      <c r="G11" s="16">
        <f>'P一般'!G11+'B一般'!G11</f>
        <v>7008957</v>
      </c>
      <c r="H11" s="16">
        <f>'P一般'!H11+'B一般'!H11</f>
        <v>9912965</v>
      </c>
      <c r="I11" s="25">
        <f>'P一般'!I11+'B一般'!I11</f>
        <v>6790748</v>
      </c>
      <c r="J11" s="33">
        <f>SUM(D11:I11)</f>
        <v>44652748</v>
      </c>
      <c r="K11" s="29">
        <f>'P一般'!K11+'B一般'!K11</f>
        <v>9527311</v>
      </c>
      <c r="L11" s="16">
        <f>'P一般'!L11+'B一般'!L11</f>
        <v>11914278</v>
      </c>
      <c r="M11" s="16">
        <f>'P一般'!M11+'B一般'!M11</f>
        <v>14299981</v>
      </c>
      <c r="N11" s="16">
        <f>'P一般'!N11+'B一般'!N11</f>
        <v>11705396</v>
      </c>
      <c r="O11" s="16">
        <f>'P一般'!O11+'B一般'!O11</f>
        <v>16623796</v>
      </c>
      <c r="P11" s="25">
        <f>'P一般'!P11+'B一般'!P11</f>
        <v>9903531</v>
      </c>
      <c r="Q11" s="33">
        <f>SUM(K11:P11)</f>
        <v>73974293</v>
      </c>
      <c r="R11" s="29">
        <f>J11+Q11</f>
        <v>118627041</v>
      </c>
      <c r="S11" s="7"/>
    </row>
    <row r="12" spans="1:19" s="8" customFormat="1" ht="16.5" customHeight="1" thickBot="1">
      <c r="A12" s="110"/>
      <c r="B12" s="54" t="s">
        <v>18</v>
      </c>
      <c r="C12" s="55" t="s">
        <v>3</v>
      </c>
      <c r="D12" s="20">
        <f aca="true" t="shared" si="2" ref="D12:R12">IF(OR(D10=0,D11=0)," ",(D11/D10)*1000)</f>
        <v>89400.73809201129</v>
      </c>
      <c r="E12" s="15">
        <f t="shared" si="2"/>
        <v>80070.68062827225</v>
      </c>
      <c r="F12" s="15">
        <f t="shared" si="2"/>
        <v>79581.34003576127</v>
      </c>
      <c r="G12" s="15">
        <f t="shared" si="2"/>
        <v>78162.1576411812</v>
      </c>
      <c r="H12" s="15">
        <f t="shared" si="2"/>
        <v>86567.79698020277</v>
      </c>
      <c r="I12" s="24">
        <f t="shared" si="2"/>
        <v>86271.1588789796</v>
      </c>
      <c r="J12" s="32">
        <f t="shared" si="2"/>
        <v>83681.74781953591</v>
      </c>
      <c r="K12" s="28">
        <f t="shared" si="2"/>
        <v>87866.00571797472</v>
      </c>
      <c r="L12" s="15">
        <f t="shared" si="2"/>
        <v>89009.50289120982</v>
      </c>
      <c r="M12" s="15">
        <f t="shared" si="2"/>
        <v>97553.52489323674</v>
      </c>
      <c r="N12" s="15">
        <f t="shared" si="2"/>
        <v>120420.92917986914</v>
      </c>
      <c r="O12" s="15">
        <f t="shared" si="2"/>
        <v>110901.45900184794</v>
      </c>
      <c r="P12" s="24">
        <f t="shared" si="2"/>
        <v>97694.93548514383</v>
      </c>
      <c r="Q12" s="32">
        <f t="shared" si="2"/>
        <v>100325.48352666262</v>
      </c>
      <c r="R12" s="28">
        <f t="shared" si="2"/>
        <v>93337.66685419116</v>
      </c>
      <c r="S12" s="7"/>
    </row>
    <row r="13" spans="1:19" s="8" customFormat="1" ht="16.5" customHeight="1">
      <c r="A13" s="108" t="s">
        <v>40</v>
      </c>
      <c r="B13" s="53" t="s">
        <v>9</v>
      </c>
      <c r="C13" s="53" t="s">
        <v>1</v>
      </c>
      <c r="D13" s="19">
        <f>'P一般'!D13+'B一般'!D13</f>
        <v>262572</v>
      </c>
      <c r="E13" s="14">
        <f>'P一般'!E13+'B一般'!E13</f>
        <v>306046</v>
      </c>
      <c r="F13" s="14">
        <f>'P一般'!F13+'B一般'!F13</f>
        <v>230540</v>
      </c>
      <c r="G13" s="14">
        <f>'P一般'!G13+'B一般'!G13</f>
        <v>180703</v>
      </c>
      <c r="H13" s="14">
        <f>'P一般'!H13+'B一般'!H13</f>
        <v>255810</v>
      </c>
      <c r="I13" s="23">
        <f>'P一般'!I13+'B一般'!I13</f>
        <v>208205</v>
      </c>
      <c r="J13" s="31">
        <f>SUM(D13:I13)</f>
        <v>1443876</v>
      </c>
      <c r="K13" s="27">
        <f>'P一般'!K13+'B一般'!K13</f>
        <v>256586</v>
      </c>
      <c r="L13" s="14">
        <f>'P一般'!L13+'B一般'!L13</f>
        <v>197782</v>
      </c>
      <c r="M13" s="14">
        <f>'P一般'!M13+'B一般'!M13</f>
        <v>237867</v>
      </c>
      <c r="N13" s="14">
        <f>'P一般'!N13+'B一般'!N13</f>
        <v>292840</v>
      </c>
      <c r="O13" s="14">
        <f>'P一般'!O13+'B一般'!O13</f>
        <v>250687</v>
      </c>
      <c r="P13" s="23">
        <f>'P一般'!P13+'B一般'!P13</f>
        <v>368252</v>
      </c>
      <c r="Q13" s="31">
        <f>SUM(K13:P13)</f>
        <v>1604014</v>
      </c>
      <c r="R13" s="27">
        <f>J13+Q13</f>
        <v>3047890</v>
      </c>
      <c r="S13" s="7"/>
    </row>
    <row r="14" spans="1:19" s="8" customFormat="1" ht="16.5" customHeight="1">
      <c r="A14" s="109"/>
      <c r="B14" s="53" t="s">
        <v>10</v>
      </c>
      <c r="C14" s="53" t="s">
        <v>2</v>
      </c>
      <c r="D14" s="21">
        <f>'P一般'!D14+'B一般'!D14</f>
        <v>22825795</v>
      </c>
      <c r="E14" s="16">
        <f>'P一般'!E14+'B一般'!E14</f>
        <v>25852883</v>
      </c>
      <c r="F14" s="16">
        <f>'P一般'!F14+'B一般'!F14</f>
        <v>18989336</v>
      </c>
      <c r="G14" s="16">
        <f>'P一般'!G14+'B一般'!G14</f>
        <v>14815255</v>
      </c>
      <c r="H14" s="16">
        <f>'P一般'!H14+'B一般'!H14</f>
        <v>22089930</v>
      </c>
      <c r="I14" s="25">
        <f>'P一般'!I14+'B一般'!I14</f>
        <v>17984743</v>
      </c>
      <c r="J14" s="33">
        <f>SUM(D14:I14)</f>
        <v>122557942</v>
      </c>
      <c r="K14" s="29">
        <f>'P一般'!K14+'B一般'!K14</f>
        <v>22609330</v>
      </c>
      <c r="L14" s="16">
        <f>'P一般'!L14+'B一般'!L14</f>
        <v>17721256</v>
      </c>
      <c r="M14" s="16">
        <f>'P一般'!M14+'B一般'!M14</f>
        <v>22973342</v>
      </c>
      <c r="N14" s="16">
        <f>'P一般'!N14+'B一般'!N14</f>
        <v>33302146</v>
      </c>
      <c r="O14" s="16">
        <f>'P一般'!O14+'B一般'!O14</f>
        <v>26845458</v>
      </c>
      <c r="P14" s="25">
        <f>'P一般'!P14+'B一般'!P14</f>
        <v>36388781</v>
      </c>
      <c r="Q14" s="33">
        <f>SUM(K14:P14)</f>
        <v>159840313</v>
      </c>
      <c r="R14" s="29">
        <f>J14+Q14</f>
        <v>282398255</v>
      </c>
      <c r="S14" s="7"/>
    </row>
    <row r="15" spans="1:19" s="8" customFormat="1" ht="16.5" customHeight="1" thickBot="1">
      <c r="A15" s="110"/>
      <c r="B15" s="54" t="s">
        <v>18</v>
      </c>
      <c r="C15" s="55" t="s">
        <v>3</v>
      </c>
      <c r="D15" s="20">
        <f aca="true" t="shared" si="3" ref="D15:R15">IF(OR(D13=0,D14=0)," ",(D14/D13)*1000)</f>
        <v>86931.56543728958</v>
      </c>
      <c r="E15" s="15">
        <f t="shared" si="3"/>
        <v>84473.8470687413</v>
      </c>
      <c r="F15" s="15">
        <f t="shared" si="3"/>
        <v>82368.94248286632</v>
      </c>
      <c r="G15" s="15">
        <f t="shared" si="3"/>
        <v>81986.76834363569</v>
      </c>
      <c r="H15" s="15">
        <f t="shared" si="3"/>
        <v>86352.87908994957</v>
      </c>
      <c r="I15" s="24">
        <f t="shared" si="3"/>
        <v>86379.97646550275</v>
      </c>
      <c r="J15" s="32">
        <f t="shared" si="3"/>
        <v>84881.21002080511</v>
      </c>
      <c r="K15" s="28">
        <f t="shared" si="3"/>
        <v>88115.99229887835</v>
      </c>
      <c r="L15" s="15">
        <f t="shared" si="3"/>
        <v>89599.94337199542</v>
      </c>
      <c r="M15" s="15">
        <f t="shared" si="3"/>
        <v>96580.61858097171</v>
      </c>
      <c r="N15" s="15">
        <f t="shared" si="3"/>
        <v>113721.3017347357</v>
      </c>
      <c r="O15" s="15">
        <f t="shared" si="3"/>
        <v>107087.55539776693</v>
      </c>
      <c r="P15" s="24">
        <f t="shared" si="3"/>
        <v>98814.89034682771</v>
      </c>
      <c r="Q15" s="32">
        <f t="shared" si="3"/>
        <v>99650.19819029012</v>
      </c>
      <c r="R15" s="28">
        <f t="shared" si="3"/>
        <v>92653.68992975468</v>
      </c>
      <c r="S15" s="7"/>
    </row>
    <row r="16" spans="1:19" s="8" customFormat="1" ht="16.5" customHeight="1">
      <c r="A16" s="108" t="s">
        <v>24</v>
      </c>
      <c r="B16" s="53" t="s">
        <v>9</v>
      </c>
      <c r="C16" s="53" t="s">
        <v>1</v>
      </c>
      <c r="D16" s="19">
        <f>'P一般'!D16+'B一般'!D16</f>
        <v>163584</v>
      </c>
      <c r="E16" s="14">
        <f>'P一般'!E16+'B一般'!E16</f>
        <v>194073</v>
      </c>
      <c r="F16" s="14">
        <f>'P一般'!F16+'B一般'!F16</f>
        <v>237211</v>
      </c>
      <c r="G16" s="14">
        <f>'P一般'!G16+'B一般'!G16</f>
        <v>217065</v>
      </c>
      <c r="H16" s="14">
        <f>'P一般'!H16+'B一般'!H16</f>
        <v>236993</v>
      </c>
      <c r="I16" s="23">
        <f>'P一般'!I16+'B一般'!I16</f>
        <v>208845</v>
      </c>
      <c r="J16" s="31">
        <f>SUM(D16:I16)</f>
        <v>1257771</v>
      </c>
      <c r="K16" s="27">
        <f>'P一般'!K16+'B一般'!K16</f>
        <v>233602</v>
      </c>
      <c r="L16" s="14">
        <f>'P一般'!L16+'B一般'!L16</f>
        <v>216837</v>
      </c>
      <c r="M16" s="14">
        <f>'P一般'!M16+'B一般'!M16</f>
        <v>231141</v>
      </c>
      <c r="N16" s="14">
        <f>'P一般'!N16+'B一般'!N16</f>
        <v>373851</v>
      </c>
      <c r="O16" s="14">
        <f>'P一般'!O16+'B一般'!O16</f>
        <v>173954</v>
      </c>
      <c r="P16" s="23">
        <f>'P一般'!P16+'B一般'!P16</f>
        <v>304853</v>
      </c>
      <c r="Q16" s="31">
        <f>SUM(K16:P16)</f>
        <v>1534238</v>
      </c>
      <c r="R16" s="27">
        <f>J16+Q16</f>
        <v>2792009</v>
      </c>
      <c r="S16" s="7"/>
    </row>
    <row r="17" spans="1:19" s="8" customFormat="1" ht="16.5" customHeight="1">
      <c r="A17" s="109"/>
      <c r="B17" s="53" t="s">
        <v>10</v>
      </c>
      <c r="C17" s="53" t="s">
        <v>2</v>
      </c>
      <c r="D17" s="19">
        <f>'P一般'!D17+'B一般'!D17</f>
        <v>14472751</v>
      </c>
      <c r="E17" s="14">
        <f>'P一般'!E17+'B一般'!E17</f>
        <v>16257874</v>
      </c>
      <c r="F17" s="14">
        <f>'P一般'!F17+'B一般'!F17</f>
        <v>19642890</v>
      </c>
      <c r="G17" s="14">
        <f>'P一般'!G17+'B一般'!G17</f>
        <v>17578744</v>
      </c>
      <c r="H17" s="14">
        <f>'P一般'!H17+'B一般'!H17</f>
        <v>19738111</v>
      </c>
      <c r="I17" s="23">
        <f>'P一般'!I17+'B一般'!I17</f>
        <v>18346639</v>
      </c>
      <c r="J17" s="31">
        <f>SUM(D17:I17)</f>
        <v>106037009</v>
      </c>
      <c r="K17" s="27">
        <f>'P一般'!K17+'B一般'!K17</f>
        <v>20279298</v>
      </c>
      <c r="L17" s="14">
        <f>'P一般'!L17+'B一般'!L17</f>
        <v>19557986</v>
      </c>
      <c r="M17" s="14">
        <f>'P一般'!M17+'B一般'!M17</f>
        <v>23754335</v>
      </c>
      <c r="N17" s="14">
        <f>'P一般'!N17+'B一般'!N17</f>
        <v>43084080</v>
      </c>
      <c r="O17" s="14">
        <f>'P一般'!O17+'B一般'!O17</f>
        <v>18681144</v>
      </c>
      <c r="P17" s="23">
        <f>'P一般'!P17+'B一般'!P17</f>
        <v>30447707</v>
      </c>
      <c r="Q17" s="31">
        <f>SUM(K17:P17)</f>
        <v>155804550</v>
      </c>
      <c r="R17" s="27">
        <f>J17+Q17</f>
        <v>261841559</v>
      </c>
      <c r="S17" s="7"/>
    </row>
    <row r="18" spans="1:19" s="8" customFormat="1" ht="16.5" customHeight="1" thickBot="1">
      <c r="A18" s="110"/>
      <c r="B18" s="54" t="s">
        <v>18</v>
      </c>
      <c r="C18" s="55" t="s">
        <v>3</v>
      </c>
      <c r="D18" s="20">
        <f aca="true" t="shared" si="4" ref="D18:R18">IF(OR(D16=0,D17=0)," ",(D17/D16)*1000)</f>
        <v>88472.9007726917</v>
      </c>
      <c r="E18" s="15">
        <f t="shared" si="4"/>
        <v>83771.95179133625</v>
      </c>
      <c r="F18" s="15">
        <f t="shared" si="4"/>
        <v>82807.66912158375</v>
      </c>
      <c r="G18" s="15">
        <f t="shared" si="4"/>
        <v>80983.7790523576</v>
      </c>
      <c r="H18" s="15">
        <f t="shared" si="4"/>
        <v>83285.62868945497</v>
      </c>
      <c r="I18" s="24">
        <f t="shared" si="4"/>
        <v>87848.11223634753</v>
      </c>
      <c r="J18" s="32">
        <f t="shared" si="4"/>
        <v>84305.49678757103</v>
      </c>
      <c r="K18" s="28">
        <f t="shared" si="4"/>
        <v>86811.32010856071</v>
      </c>
      <c r="L18" s="15">
        <f t="shared" si="4"/>
        <v>90196.7191946024</v>
      </c>
      <c r="M18" s="15">
        <f t="shared" si="4"/>
        <v>102769.88937488373</v>
      </c>
      <c r="N18" s="15">
        <f t="shared" si="4"/>
        <v>115243.98757793881</v>
      </c>
      <c r="O18" s="15">
        <f t="shared" si="4"/>
        <v>107391.28735182864</v>
      </c>
      <c r="P18" s="24">
        <f t="shared" si="4"/>
        <v>99876.68482842551</v>
      </c>
      <c r="Q18" s="32">
        <f t="shared" si="4"/>
        <v>101551.74751244592</v>
      </c>
      <c r="R18" s="28">
        <f t="shared" si="4"/>
        <v>93782.49103065212</v>
      </c>
      <c r="S18" s="7"/>
    </row>
    <row r="19" spans="1:19" s="8" customFormat="1" ht="16.5" customHeight="1">
      <c r="A19" s="108" t="s">
        <v>21</v>
      </c>
      <c r="B19" s="53" t="s">
        <v>9</v>
      </c>
      <c r="C19" s="53" t="s">
        <v>1</v>
      </c>
      <c r="D19" s="19">
        <f>'P一般'!D19+'B一般'!D19</f>
        <v>99519</v>
      </c>
      <c r="E19" s="14">
        <f>'P一般'!E19+'B一般'!E19</f>
        <v>64688</v>
      </c>
      <c r="F19" s="14">
        <f>'P一般'!F19+'B一般'!F19</f>
        <v>74465</v>
      </c>
      <c r="G19" s="14">
        <f>'P一般'!G19+'B一般'!G19</f>
        <v>63328</v>
      </c>
      <c r="H19" s="14">
        <f>'P一般'!H19+'B一般'!H19</f>
        <v>71324</v>
      </c>
      <c r="I19" s="23">
        <f>'P一般'!I19+'B一般'!I19</f>
        <v>158205</v>
      </c>
      <c r="J19" s="31">
        <f>SUM(D19:I19)</f>
        <v>531529</v>
      </c>
      <c r="K19" s="27">
        <f>'P一般'!K19+'B一般'!K19</f>
        <v>72147</v>
      </c>
      <c r="L19" s="14">
        <f>'P一般'!L19+'B一般'!L19</f>
        <v>118207</v>
      </c>
      <c r="M19" s="14">
        <f>'P一般'!M19+'B一般'!M19</f>
        <v>57366</v>
      </c>
      <c r="N19" s="14">
        <f>'P一般'!N19+'B一般'!N19</f>
        <v>93845</v>
      </c>
      <c r="O19" s="14">
        <f>'P一般'!O19+'B一般'!O19</f>
        <v>52245</v>
      </c>
      <c r="P19" s="23">
        <f>'P一般'!P19+'B一般'!P19</f>
        <v>68736</v>
      </c>
      <c r="Q19" s="31">
        <f>SUM(K19:P19)</f>
        <v>462546</v>
      </c>
      <c r="R19" s="27">
        <f>J19+Q19</f>
        <v>994075</v>
      </c>
      <c r="S19" s="7"/>
    </row>
    <row r="20" spans="1:19" s="8" customFormat="1" ht="16.5" customHeight="1">
      <c r="A20" s="109"/>
      <c r="B20" s="53" t="s">
        <v>10</v>
      </c>
      <c r="C20" s="53" t="s">
        <v>2</v>
      </c>
      <c r="D20" s="19">
        <f>'P一般'!D20+'B一般'!D20</f>
        <v>8757564</v>
      </c>
      <c r="E20" s="14">
        <f>'P一般'!E20+'B一般'!E20</f>
        <v>5420219</v>
      </c>
      <c r="F20" s="14">
        <f>'P一般'!F20+'B一般'!F20</f>
        <v>6262631</v>
      </c>
      <c r="G20" s="14">
        <f>'P一般'!G20+'B一般'!G20</f>
        <v>4996814</v>
      </c>
      <c r="H20" s="14">
        <f>'P一般'!H20+'B一般'!H20</f>
        <v>6013793</v>
      </c>
      <c r="I20" s="23">
        <f>'P一般'!I20+'B一般'!I20</f>
        <v>13592621</v>
      </c>
      <c r="J20" s="31">
        <f>SUM(D20:I20)</f>
        <v>45043642</v>
      </c>
      <c r="K20" s="27">
        <f>'P一般'!K20+'B一般'!K20</f>
        <v>6414402</v>
      </c>
      <c r="L20" s="14">
        <f>'P一般'!L20+'B一般'!L20</f>
        <v>10473760</v>
      </c>
      <c r="M20" s="14">
        <f>'P一般'!M20+'B一般'!M20</f>
        <v>6188815</v>
      </c>
      <c r="N20" s="14">
        <f>'P一般'!N20+'B一般'!N20</f>
        <v>11267369</v>
      </c>
      <c r="O20" s="14">
        <f>'P一般'!O20+'B一般'!O20</f>
        <v>5699721</v>
      </c>
      <c r="P20" s="23">
        <f>'P一般'!P20+'B一般'!P20</f>
        <v>6381301</v>
      </c>
      <c r="Q20" s="31">
        <f>SUM(K20:P20)</f>
        <v>46425368</v>
      </c>
      <c r="R20" s="27">
        <f>J20+Q20</f>
        <v>91469010</v>
      </c>
      <c r="S20" s="7"/>
    </row>
    <row r="21" spans="1:19" s="8" customFormat="1" ht="16.5" customHeight="1" thickBot="1">
      <c r="A21" s="110"/>
      <c r="B21" s="54" t="s">
        <v>18</v>
      </c>
      <c r="C21" s="55" t="s">
        <v>3</v>
      </c>
      <c r="D21" s="20">
        <f aca="true" t="shared" si="5" ref="D21:R21">IF(OR(D19=0,D20=0)," ",(D20/D19)*1000)</f>
        <v>87998.91478009225</v>
      </c>
      <c r="E21" s="15">
        <f t="shared" si="5"/>
        <v>83790.1774672273</v>
      </c>
      <c r="F21" s="15">
        <f t="shared" si="5"/>
        <v>84101.67192640838</v>
      </c>
      <c r="G21" s="15">
        <f t="shared" si="5"/>
        <v>78903.7076806468</v>
      </c>
      <c r="H21" s="15">
        <f t="shared" si="5"/>
        <v>84316.54141663395</v>
      </c>
      <c r="I21" s="24">
        <f t="shared" si="5"/>
        <v>85917.77124616795</v>
      </c>
      <c r="J21" s="32">
        <f t="shared" si="5"/>
        <v>84743.52669374578</v>
      </c>
      <c r="K21" s="28">
        <f t="shared" si="5"/>
        <v>88907.39739698116</v>
      </c>
      <c r="L21" s="15">
        <f t="shared" si="5"/>
        <v>88605.2433443028</v>
      </c>
      <c r="M21" s="15">
        <f t="shared" si="5"/>
        <v>107882.97946518844</v>
      </c>
      <c r="N21" s="15">
        <f t="shared" si="5"/>
        <v>120063.60488038787</v>
      </c>
      <c r="O21" s="15">
        <f t="shared" si="5"/>
        <v>109096.00918748205</v>
      </c>
      <c r="P21" s="24">
        <f t="shared" si="5"/>
        <v>92837.82879422719</v>
      </c>
      <c r="Q21" s="32">
        <f t="shared" si="5"/>
        <v>100369.19138853217</v>
      </c>
      <c r="R21" s="28">
        <f t="shared" si="5"/>
        <v>92014.19410004276</v>
      </c>
      <c r="S21" s="7"/>
    </row>
    <row r="22" spans="1:19" s="8" customFormat="1" ht="16.5" customHeight="1">
      <c r="A22" s="108" t="s">
        <v>39</v>
      </c>
      <c r="B22" s="53" t="s">
        <v>9</v>
      </c>
      <c r="C22" s="53" t="s">
        <v>1</v>
      </c>
      <c r="D22" s="19">
        <f>'P一般'!D22+'B一般'!D22</f>
        <v>0</v>
      </c>
      <c r="E22" s="14">
        <f>'P一般'!E22+'B一般'!E22</f>
        <v>0</v>
      </c>
      <c r="F22" s="14">
        <f>'P一般'!F22+'B一般'!F22</f>
        <v>0</v>
      </c>
      <c r="G22" s="14">
        <f>'P一般'!G22+'B一般'!G22</f>
        <v>0</v>
      </c>
      <c r="H22" s="14">
        <f>'P一般'!H22+'B一般'!H22</f>
        <v>7613</v>
      </c>
      <c r="I22" s="23">
        <f>'P一般'!I22+'B一般'!I22</f>
        <v>0</v>
      </c>
      <c r="J22" s="31">
        <f>SUM(D22:I22)</f>
        <v>7613</v>
      </c>
      <c r="K22" s="27">
        <f>'P一般'!K22+'B一般'!K22</f>
        <v>0</v>
      </c>
      <c r="L22" s="14">
        <f>'P一般'!L22+'B一般'!L22</f>
        <v>0</v>
      </c>
      <c r="M22" s="14">
        <f>'P一般'!M22+'B一般'!M22</f>
        <v>0</v>
      </c>
      <c r="N22" s="14">
        <f>'P一般'!N22+'B一般'!N22</f>
        <v>0</v>
      </c>
      <c r="O22" s="14">
        <f>'P一般'!O22+'B一般'!O22</f>
        <v>0</v>
      </c>
      <c r="P22" s="23">
        <f>'P一般'!P22+'B一般'!P22</f>
        <v>0</v>
      </c>
      <c r="Q22" s="31">
        <f>SUM(K22:P22)</f>
        <v>0</v>
      </c>
      <c r="R22" s="27">
        <f>J22+Q22</f>
        <v>7613</v>
      </c>
      <c r="S22" s="7"/>
    </row>
    <row r="23" spans="1:19" s="8" customFormat="1" ht="16.5" customHeight="1">
      <c r="A23" s="109"/>
      <c r="B23" s="53" t="s">
        <v>10</v>
      </c>
      <c r="C23" s="53" t="s">
        <v>2</v>
      </c>
      <c r="D23" s="19">
        <f>'P一般'!D23+'B一般'!D23</f>
        <v>0</v>
      </c>
      <c r="E23" s="14">
        <f>'P一般'!E23+'B一般'!E23</f>
        <v>0</v>
      </c>
      <c r="F23" s="14">
        <f>'P一般'!F23+'B一般'!F23</f>
        <v>0</v>
      </c>
      <c r="G23" s="14">
        <f>'P一般'!G23+'B一般'!G23</f>
        <v>0</v>
      </c>
      <c r="H23" s="14">
        <f>'P一般'!H23+'B一般'!H23</f>
        <v>620267</v>
      </c>
      <c r="I23" s="23">
        <f>'P一般'!I23+'B一般'!I23</f>
        <v>0</v>
      </c>
      <c r="J23" s="31">
        <f>SUM(D23:I23)</f>
        <v>620267</v>
      </c>
      <c r="K23" s="27">
        <f>'P一般'!K23+'B一般'!K23</f>
        <v>0</v>
      </c>
      <c r="L23" s="14">
        <f>'P一般'!L23+'B一般'!L23</f>
        <v>0</v>
      </c>
      <c r="M23" s="14">
        <f>'P一般'!M23+'B一般'!M23</f>
        <v>0</v>
      </c>
      <c r="N23" s="14">
        <f>'P一般'!N23+'B一般'!N23</f>
        <v>0</v>
      </c>
      <c r="O23" s="14">
        <f>'P一般'!O23+'B一般'!O23</f>
        <v>0</v>
      </c>
      <c r="P23" s="23">
        <f>'P一般'!P23+'B一般'!P23</f>
        <v>0</v>
      </c>
      <c r="Q23" s="31">
        <f>SUM(K23:P23)</f>
        <v>0</v>
      </c>
      <c r="R23" s="27">
        <f>J23+Q23</f>
        <v>620267</v>
      </c>
      <c r="S23" s="7"/>
    </row>
    <row r="24" spans="1:19" s="8" customFormat="1" ht="16.5" customHeight="1" thickBot="1">
      <c r="A24" s="110"/>
      <c r="B24" s="54" t="s">
        <v>18</v>
      </c>
      <c r="C24" s="55" t="s">
        <v>3</v>
      </c>
      <c r="D24" s="20" t="str">
        <f aca="true" t="shared" si="6" ref="D24:R24">IF(OR(D22=0,D23=0)," ",(D23/D22)*1000)</f>
        <v> </v>
      </c>
      <c r="E24" s="15" t="str">
        <f t="shared" si="6"/>
        <v> </v>
      </c>
      <c r="F24" s="15" t="str">
        <f t="shared" si="6"/>
        <v> </v>
      </c>
      <c r="G24" s="15" t="str">
        <f t="shared" si="6"/>
        <v> </v>
      </c>
      <c r="H24" s="15">
        <f t="shared" si="6"/>
        <v>81474.71430447917</v>
      </c>
      <c r="I24" s="24" t="str">
        <f t="shared" si="6"/>
        <v> </v>
      </c>
      <c r="J24" s="32">
        <f t="shared" si="6"/>
        <v>81474.71430447917</v>
      </c>
      <c r="K24" s="28" t="str">
        <f t="shared" si="6"/>
        <v> </v>
      </c>
      <c r="L24" s="15" t="str">
        <f t="shared" si="6"/>
        <v> </v>
      </c>
      <c r="M24" s="15" t="str">
        <f t="shared" si="6"/>
        <v> </v>
      </c>
      <c r="N24" s="15" t="str">
        <f t="shared" si="6"/>
        <v> </v>
      </c>
      <c r="O24" s="15" t="str">
        <f t="shared" si="6"/>
        <v> </v>
      </c>
      <c r="P24" s="24" t="str">
        <f t="shared" si="6"/>
        <v> </v>
      </c>
      <c r="Q24" s="32" t="str">
        <f t="shared" si="6"/>
        <v> </v>
      </c>
      <c r="R24" s="28">
        <f t="shared" si="6"/>
        <v>81474.71430447917</v>
      </c>
      <c r="S24" s="7"/>
    </row>
    <row r="25" spans="1:19" s="8" customFormat="1" ht="16.5" customHeight="1">
      <c r="A25" s="108" t="s">
        <v>11</v>
      </c>
      <c r="B25" s="53" t="s">
        <v>9</v>
      </c>
      <c r="C25" s="53" t="s">
        <v>1</v>
      </c>
      <c r="D25" s="19">
        <f>'P一般'!D25+'B一般'!D25</f>
        <v>1001</v>
      </c>
      <c r="E25" s="14">
        <f>'P一般'!E25+'B一般'!E25</f>
        <v>750</v>
      </c>
      <c r="F25" s="14">
        <f>'P一般'!F25+'B一般'!F25</f>
        <v>590</v>
      </c>
      <c r="G25" s="14">
        <f>'P一般'!G25+'B一般'!G25</f>
        <v>836</v>
      </c>
      <c r="H25" s="14">
        <f>'P一般'!H25+'B一般'!H25</f>
        <v>769</v>
      </c>
      <c r="I25" s="23">
        <f>'P一般'!I25+'B一般'!I25</f>
        <v>1330</v>
      </c>
      <c r="J25" s="31">
        <f>SUM(D25:I25)</f>
        <v>5276</v>
      </c>
      <c r="K25" s="27">
        <f>'P一般'!K25+'B一般'!K25</f>
        <v>2207</v>
      </c>
      <c r="L25" s="14">
        <f>'P一般'!L25+'B一般'!L25</f>
        <v>2769</v>
      </c>
      <c r="M25" s="14">
        <f>'P一般'!M25+'B一般'!M25</f>
        <v>3623</v>
      </c>
      <c r="N25" s="14">
        <f>'P一般'!N25+'B一般'!N25</f>
        <v>2618</v>
      </c>
      <c r="O25" s="14">
        <f>'P一般'!O25+'B一般'!O25</f>
        <v>1993</v>
      </c>
      <c r="P25" s="23">
        <f>'P一般'!P25+'B一般'!P25</f>
        <v>2247</v>
      </c>
      <c r="Q25" s="31">
        <f>SUM(K25:P25)</f>
        <v>15457</v>
      </c>
      <c r="R25" s="27">
        <f>J25+Q25</f>
        <v>20733</v>
      </c>
      <c r="S25" s="7"/>
    </row>
    <row r="26" spans="1:19" s="8" customFormat="1" ht="16.5" customHeight="1">
      <c r="A26" s="109"/>
      <c r="B26" s="53" t="s">
        <v>10</v>
      </c>
      <c r="C26" s="53" t="s">
        <v>2</v>
      </c>
      <c r="D26" s="19">
        <f>'P一般'!D26+'B一般'!D26</f>
        <v>242404</v>
      </c>
      <c r="E26" s="14">
        <f>'P一般'!E26+'B一般'!E26</f>
        <v>189495</v>
      </c>
      <c r="F26" s="14">
        <f>'P一般'!F26+'B一般'!F26</f>
        <v>152041</v>
      </c>
      <c r="G26" s="14">
        <f>'P一般'!G26+'B一般'!G26</f>
        <v>210965</v>
      </c>
      <c r="H26" s="14">
        <f>'P一般'!H26+'B一般'!H26</f>
        <v>190562</v>
      </c>
      <c r="I26" s="23">
        <f>'P一般'!I26+'B一般'!I26</f>
        <v>336439</v>
      </c>
      <c r="J26" s="31">
        <f>SUM(D26:I26)</f>
        <v>1321906</v>
      </c>
      <c r="K26" s="27">
        <f>'P一般'!K26+'B一般'!K26</f>
        <v>558042</v>
      </c>
      <c r="L26" s="14">
        <f>'P一般'!L26+'B一般'!L26</f>
        <v>699339</v>
      </c>
      <c r="M26" s="14">
        <f>'P一般'!M26+'B一般'!M26</f>
        <v>915288</v>
      </c>
      <c r="N26" s="14">
        <f>'P一般'!N26+'B一般'!N26</f>
        <v>533826</v>
      </c>
      <c r="O26" s="14">
        <f>'P一般'!O26+'B一般'!O26</f>
        <v>382288</v>
      </c>
      <c r="P26" s="23">
        <f>'P一般'!P26+'B一般'!P26</f>
        <v>447393</v>
      </c>
      <c r="Q26" s="31">
        <f>SUM(K26:P26)</f>
        <v>3536176</v>
      </c>
      <c r="R26" s="27">
        <f>J26+Q26</f>
        <v>4858082</v>
      </c>
      <c r="S26" s="7"/>
    </row>
    <row r="27" spans="1:19" s="8" customFormat="1" ht="16.5" customHeight="1" thickBot="1">
      <c r="A27" s="110"/>
      <c r="B27" s="54" t="s">
        <v>18</v>
      </c>
      <c r="C27" s="55" t="s">
        <v>3</v>
      </c>
      <c r="D27" s="20">
        <f aca="true" t="shared" si="7" ref="D27:R27">IF(OR(D25=0,D26=0)," ",(D26/D25)*1000)</f>
        <v>242161.83816183815</v>
      </c>
      <c r="E27" s="15">
        <f t="shared" si="7"/>
        <v>252660</v>
      </c>
      <c r="F27" s="15">
        <f t="shared" si="7"/>
        <v>257696.61016949153</v>
      </c>
      <c r="G27" s="15">
        <f t="shared" si="7"/>
        <v>252350.47846889953</v>
      </c>
      <c r="H27" s="15">
        <f t="shared" si="7"/>
        <v>247804.94148244476</v>
      </c>
      <c r="I27" s="24">
        <f t="shared" si="7"/>
        <v>252961.65413533832</v>
      </c>
      <c r="J27" s="32">
        <f t="shared" si="7"/>
        <v>250550.79605761942</v>
      </c>
      <c r="K27" s="28">
        <f t="shared" si="7"/>
        <v>252850.92886270955</v>
      </c>
      <c r="L27" s="15">
        <f t="shared" si="7"/>
        <v>252560.13001083423</v>
      </c>
      <c r="M27" s="15">
        <f t="shared" si="7"/>
        <v>252632.6248964946</v>
      </c>
      <c r="N27" s="15">
        <f t="shared" si="7"/>
        <v>203906.03514132925</v>
      </c>
      <c r="O27" s="15">
        <f t="shared" si="7"/>
        <v>191815.3537380833</v>
      </c>
      <c r="P27" s="24">
        <f t="shared" si="7"/>
        <v>199106.8090787717</v>
      </c>
      <c r="Q27" s="32">
        <f t="shared" si="7"/>
        <v>228775.0533738759</v>
      </c>
      <c r="R27" s="28">
        <f t="shared" si="7"/>
        <v>234316.4038007042</v>
      </c>
      <c r="S27" s="7"/>
    </row>
    <row r="28" spans="1:19" s="8" customFormat="1" ht="16.5" customHeight="1">
      <c r="A28" s="108" t="s">
        <v>49</v>
      </c>
      <c r="B28" s="53" t="s">
        <v>9</v>
      </c>
      <c r="C28" s="53" t="s">
        <v>1</v>
      </c>
      <c r="D28" s="19">
        <f>'P一般'!D28+'B一般'!D28</f>
        <v>37</v>
      </c>
      <c r="E28" s="14">
        <f>'P一般'!E28+'B一般'!E28</f>
        <v>41</v>
      </c>
      <c r="F28" s="14">
        <f>'P一般'!F28+'B一般'!F28</f>
        <v>52</v>
      </c>
      <c r="G28" s="14">
        <f>'P一般'!G28+'B一般'!G28</f>
        <v>50</v>
      </c>
      <c r="H28" s="14">
        <f>'P一般'!H28+'B一般'!H28</f>
        <v>49</v>
      </c>
      <c r="I28" s="23">
        <f>'P一般'!I28+'B一般'!I28</f>
        <v>85</v>
      </c>
      <c r="J28" s="31">
        <f>SUM(D28:I28)</f>
        <v>314</v>
      </c>
      <c r="K28" s="27">
        <f>'P一般'!K28+'B一般'!K28</f>
        <v>48</v>
      </c>
      <c r="L28" s="14">
        <f>'P一般'!L28+'B一般'!L28</f>
        <v>62</v>
      </c>
      <c r="M28" s="14">
        <f>'P一般'!M28+'B一般'!M28</f>
        <v>25</v>
      </c>
      <c r="N28" s="14">
        <f>'P一般'!N28+'B一般'!N28</f>
        <v>12</v>
      </c>
      <c r="O28" s="14">
        <f>'P一般'!O28+'B一般'!O28</f>
        <v>25</v>
      </c>
      <c r="P28" s="23">
        <f>'P一般'!P28+'B一般'!P28</f>
        <v>1</v>
      </c>
      <c r="Q28" s="31">
        <f>SUM(K28:P28)</f>
        <v>173</v>
      </c>
      <c r="R28" s="27">
        <f>J28+Q28</f>
        <v>487</v>
      </c>
      <c r="S28" s="7"/>
    </row>
    <row r="29" spans="1:19" s="8" customFormat="1" ht="16.5" customHeight="1">
      <c r="A29" s="109"/>
      <c r="B29" s="53" t="s">
        <v>10</v>
      </c>
      <c r="C29" s="53" t="s">
        <v>2</v>
      </c>
      <c r="D29" s="19">
        <f>'P一般'!D29+'B一般'!D29</f>
        <v>17481</v>
      </c>
      <c r="E29" s="14">
        <f>'P一般'!E29+'B一般'!E29</f>
        <v>21557</v>
      </c>
      <c r="F29" s="14">
        <f>'P一般'!F29+'B一般'!F29</f>
        <v>25068</v>
      </c>
      <c r="G29" s="14">
        <f>'P一般'!G29+'B一般'!G29</f>
        <v>28737</v>
      </c>
      <c r="H29" s="14">
        <f>'P一般'!H29+'B一般'!H29</f>
        <v>29536</v>
      </c>
      <c r="I29" s="23">
        <f>'P一般'!I29+'B一般'!I29</f>
        <v>47073</v>
      </c>
      <c r="J29" s="31">
        <f>SUM(D29:I29)</f>
        <v>169452</v>
      </c>
      <c r="K29" s="27">
        <f>'P一般'!K29+'B一般'!K29</f>
        <v>12655</v>
      </c>
      <c r="L29" s="14">
        <f>'P一般'!L29+'B一般'!L29</f>
        <v>16478</v>
      </c>
      <c r="M29" s="14">
        <f>'P一般'!M29+'B一般'!M29</f>
        <v>6231</v>
      </c>
      <c r="N29" s="14">
        <f>'P一般'!N29+'B一般'!N29</f>
        <v>4248</v>
      </c>
      <c r="O29" s="14">
        <f>'P一般'!O29+'B一般'!O29</f>
        <v>7810</v>
      </c>
      <c r="P29" s="23">
        <f>'P一般'!P29+'B一般'!P29</f>
        <v>781</v>
      </c>
      <c r="Q29" s="31">
        <f>SUM(K29:P29)</f>
        <v>48203</v>
      </c>
      <c r="R29" s="27">
        <f>J29+Q29</f>
        <v>217655</v>
      </c>
      <c r="S29" s="7"/>
    </row>
    <row r="30" spans="1:19" s="8" customFormat="1" ht="16.5" customHeight="1" thickBot="1">
      <c r="A30" s="110"/>
      <c r="B30" s="54" t="s">
        <v>18</v>
      </c>
      <c r="C30" s="55" t="s">
        <v>3</v>
      </c>
      <c r="D30" s="20">
        <f aca="true" t="shared" si="8" ref="D30:R30">IF(OR(D28=0,D29=0)," ",(D29/D28)*1000)</f>
        <v>472459.45945945947</v>
      </c>
      <c r="E30" s="15">
        <f t="shared" si="8"/>
        <v>525780.487804878</v>
      </c>
      <c r="F30" s="15">
        <f t="shared" si="8"/>
        <v>482076.9230769231</v>
      </c>
      <c r="G30" s="15">
        <f t="shared" si="8"/>
        <v>574740</v>
      </c>
      <c r="H30" s="15">
        <f t="shared" si="8"/>
        <v>602775.5102040817</v>
      </c>
      <c r="I30" s="24">
        <f t="shared" si="8"/>
        <v>553800</v>
      </c>
      <c r="J30" s="32">
        <f t="shared" si="8"/>
        <v>539656.050955414</v>
      </c>
      <c r="K30" s="28">
        <f t="shared" si="8"/>
        <v>263645.8333333333</v>
      </c>
      <c r="L30" s="15">
        <f t="shared" si="8"/>
        <v>265774.1935483871</v>
      </c>
      <c r="M30" s="15">
        <f t="shared" si="8"/>
        <v>249240</v>
      </c>
      <c r="N30" s="15">
        <f t="shared" si="8"/>
        <v>354000</v>
      </c>
      <c r="O30" s="15">
        <f t="shared" si="8"/>
        <v>312400</v>
      </c>
      <c r="P30" s="24">
        <f t="shared" si="8"/>
        <v>781000</v>
      </c>
      <c r="Q30" s="32">
        <f t="shared" si="8"/>
        <v>278630.0578034682</v>
      </c>
      <c r="R30" s="28">
        <f t="shared" si="8"/>
        <v>446930.1848049281</v>
      </c>
      <c r="S30" s="7"/>
    </row>
    <row r="31" spans="1:19" s="8" customFormat="1" ht="16.5" customHeight="1">
      <c r="A31" s="108" t="s">
        <v>22</v>
      </c>
      <c r="B31" s="53" t="s">
        <v>9</v>
      </c>
      <c r="C31" s="53" t="s">
        <v>1</v>
      </c>
      <c r="D31" s="19">
        <f>'P一般'!D31+'B一般'!D31</f>
        <v>0</v>
      </c>
      <c r="E31" s="14">
        <f>'P一般'!E31+'B一般'!E31</f>
        <v>0</v>
      </c>
      <c r="F31" s="14">
        <f>'P一般'!F31+'B一般'!F31</f>
        <v>0</v>
      </c>
      <c r="G31" s="14">
        <f>'P一般'!G31+'B一般'!G31</f>
        <v>0</v>
      </c>
      <c r="H31" s="14">
        <f>'P一般'!H31+'B一般'!H31</f>
        <v>0</v>
      </c>
      <c r="I31" s="23">
        <f>'P一般'!I31+'B一般'!I31</f>
        <v>408</v>
      </c>
      <c r="J31" s="31">
        <f>SUM(D31:I31)</f>
        <v>408</v>
      </c>
      <c r="K31" s="27">
        <f>'P一般'!K31+'B一般'!K31</f>
        <v>272</v>
      </c>
      <c r="L31" s="14">
        <f>'P一般'!L31+'B一般'!L31</f>
        <v>0</v>
      </c>
      <c r="M31" s="14">
        <f>'P一般'!M31+'B一般'!M31</f>
        <v>0</v>
      </c>
      <c r="N31" s="14">
        <f>'P一般'!N31+'B一般'!N31</f>
        <v>0</v>
      </c>
      <c r="O31" s="14">
        <f>'P一般'!O31+'B一般'!O31</f>
        <v>0</v>
      </c>
      <c r="P31" s="23">
        <f>'P一般'!P31+'B一般'!P31</f>
        <v>387</v>
      </c>
      <c r="Q31" s="31">
        <f>SUM(K31:P31)</f>
        <v>659</v>
      </c>
      <c r="R31" s="27">
        <f>J31+Q31</f>
        <v>1067</v>
      </c>
      <c r="S31" s="7"/>
    </row>
    <row r="32" spans="1:19" s="8" customFormat="1" ht="16.5" customHeight="1">
      <c r="A32" s="109"/>
      <c r="B32" s="53" t="s">
        <v>10</v>
      </c>
      <c r="C32" s="53" t="s">
        <v>2</v>
      </c>
      <c r="D32" s="21">
        <f>'P一般'!D32+'B一般'!D32</f>
        <v>0</v>
      </c>
      <c r="E32" s="16">
        <f>'P一般'!E32+'B一般'!E32</f>
        <v>0</v>
      </c>
      <c r="F32" s="16">
        <f>'P一般'!F32+'B一般'!F32</f>
        <v>0</v>
      </c>
      <c r="G32" s="16">
        <f>'P一般'!G32+'B一般'!G32</f>
        <v>0</v>
      </c>
      <c r="H32" s="16">
        <f>'P一般'!H32+'B一般'!H32</f>
        <v>0</v>
      </c>
      <c r="I32" s="25">
        <f>'P一般'!I32+'B一般'!I32</f>
        <v>32832</v>
      </c>
      <c r="J32" s="33">
        <f>SUM(D32:I32)</f>
        <v>32832</v>
      </c>
      <c r="K32" s="29">
        <f>'P一般'!K32+'B一般'!K32</f>
        <v>25729</v>
      </c>
      <c r="L32" s="16">
        <f>'P一般'!L32+'B一般'!L32</f>
        <v>0</v>
      </c>
      <c r="M32" s="16">
        <f>'P一般'!M32+'B一般'!M32</f>
        <v>0</v>
      </c>
      <c r="N32" s="16">
        <f>'P一般'!N32+'B一般'!N32</f>
        <v>0</v>
      </c>
      <c r="O32" s="16">
        <f>'P一般'!O32+'B一般'!O32</f>
        <v>0</v>
      </c>
      <c r="P32" s="25">
        <f>'P一般'!P32+'B一般'!P32</f>
        <v>39025</v>
      </c>
      <c r="Q32" s="33">
        <f>SUM(K32:P32)</f>
        <v>64754</v>
      </c>
      <c r="R32" s="29">
        <f>J32+Q32</f>
        <v>97586</v>
      </c>
      <c r="S32" s="7"/>
    </row>
    <row r="33" spans="1:19" s="8" customFormat="1" ht="16.5" customHeight="1" thickBot="1">
      <c r="A33" s="110"/>
      <c r="B33" s="54" t="s">
        <v>18</v>
      </c>
      <c r="C33" s="55" t="s">
        <v>3</v>
      </c>
      <c r="D33" s="20" t="str">
        <f aca="true" t="shared" si="9" ref="D33:R33">IF(OR(D31=0,D32=0)," ",(D32/D31)*1000)</f>
        <v> </v>
      </c>
      <c r="E33" s="15" t="str">
        <f t="shared" si="9"/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24">
        <f t="shared" si="9"/>
        <v>80470.58823529411</v>
      </c>
      <c r="J33" s="32">
        <f t="shared" si="9"/>
        <v>80470.58823529411</v>
      </c>
      <c r="K33" s="28">
        <f t="shared" si="9"/>
        <v>94591.91176470589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 t="shared" si="9"/>
        <v> </v>
      </c>
      <c r="P33" s="24">
        <f t="shared" si="9"/>
        <v>100839.79328165374</v>
      </c>
      <c r="Q33" s="32">
        <f t="shared" si="9"/>
        <v>98261.00151745068</v>
      </c>
      <c r="R33" s="28">
        <f t="shared" si="9"/>
        <v>91458.29428303655</v>
      </c>
      <c r="S33" s="7"/>
    </row>
    <row r="34" spans="1:19" s="8" customFormat="1" ht="16.5" customHeight="1">
      <c r="A34" s="108" t="s">
        <v>23</v>
      </c>
      <c r="B34" s="53" t="s">
        <v>9</v>
      </c>
      <c r="C34" s="53" t="s">
        <v>1</v>
      </c>
      <c r="D34" s="19">
        <f>'P一般'!D34+'B一般'!D34</f>
        <v>0</v>
      </c>
      <c r="E34" s="14">
        <f>'P一般'!E34+'B一般'!E34</f>
        <v>0</v>
      </c>
      <c r="F34" s="14">
        <f>'P一般'!F34+'B一般'!F34</f>
        <v>0</v>
      </c>
      <c r="G34" s="14">
        <f>'P一般'!G34+'B一般'!G34</f>
        <v>0</v>
      </c>
      <c r="H34" s="14">
        <f>'P一般'!H34+'B一般'!H34</f>
        <v>0</v>
      </c>
      <c r="I34" s="23">
        <f>'P一般'!I34+'B一般'!I34</f>
        <v>0</v>
      </c>
      <c r="J34" s="31">
        <f>SUM(D34:I34)</f>
        <v>0</v>
      </c>
      <c r="K34" s="27">
        <f>'P一般'!K34+'B一般'!K34</f>
        <v>0</v>
      </c>
      <c r="L34" s="14">
        <f>'P一般'!L34+'B一般'!L34</f>
        <v>43742</v>
      </c>
      <c r="M34" s="14">
        <f>'P一般'!M34+'B一般'!M34</f>
        <v>47957</v>
      </c>
      <c r="N34" s="14">
        <f>'P一般'!N34+'B一般'!N34</f>
        <v>0</v>
      </c>
      <c r="O34" s="14">
        <f>'P一般'!O34+'B一般'!O34</f>
        <v>46023</v>
      </c>
      <c r="P34" s="23">
        <f>'P一般'!P34+'B一般'!P34</f>
        <v>45500</v>
      </c>
      <c r="Q34" s="31">
        <f>SUM(K34:P34)</f>
        <v>183222</v>
      </c>
      <c r="R34" s="27">
        <f>J34+Q34</f>
        <v>183222</v>
      </c>
      <c r="S34" s="7"/>
    </row>
    <row r="35" spans="1:19" s="8" customFormat="1" ht="16.5" customHeight="1">
      <c r="A35" s="109"/>
      <c r="B35" s="53" t="s">
        <v>10</v>
      </c>
      <c r="C35" s="53" t="s">
        <v>2</v>
      </c>
      <c r="D35" s="19">
        <f>'P一般'!D35+'B一般'!D35</f>
        <v>0</v>
      </c>
      <c r="E35" s="14">
        <f>'P一般'!E35+'B一般'!E35</f>
        <v>0</v>
      </c>
      <c r="F35" s="14">
        <f>'P一般'!F35+'B一般'!F35</f>
        <v>0</v>
      </c>
      <c r="G35" s="14">
        <f>'P一般'!G35+'B一般'!G35</f>
        <v>0</v>
      </c>
      <c r="H35" s="14">
        <f>'P一般'!H35+'B一般'!H35</f>
        <v>0</v>
      </c>
      <c r="I35" s="23">
        <f>'P一般'!I35+'B一般'!I35</f>
        <v>0</v>
      </c>
      <c r="J35" s="31">
        <f>SUM(D35:I35)</f>
        <v>0</v>
      </c>
      <c r="K35" s="27">
        <f>'P一般'!K35+'B一般'!K35</f>
        <v>0</v>
      </c>
      <c r="L35" s="14">
        <f>'P一般'!L35+'B一般'!L35</f>
        <v>4122196</v>
      </c>
      <c r="M35" s="14">
        <f>'P一般'!M35+'B一般'!M35</f>
        <v>5584792</v>
      </c>
      <c r="N35" s="14">
        <f>'P一般'!N35+'B一般'!N35</f>
        <v>0</v>
      </c>
      <c r="O35" s="14">
        <f>'P一般'!O35+'B一般'!O35</f>
        <v>4694326</v>
      </c>
      <c r="P35" s="23">
        <f>'P一般'!P35+'B一般'!P35</f>
        <v>4209000</v>
      </c>
      <c r="Q35" s="31">
        <f>SUM(K35:P35)</f>
        <v>18610314</v>
      </c>
      <c r="R35" s="27">
        <f>J35+Q35</f>
        <v>18610314</v>
      </c>
      <c r="S35" s="7"/>
    </row>
    <row r="36" spans="1:19" s="8" customFormat="1" ht="16.5" customHeight="1" thickBot="1">
      <c r="A36" s="110"/>
      <c r="B36" s="54" t="s">
        <v>18</v>
      </c>
      <c r="C36" s="55" t="s">
        <v>3</v>
      </c>
      <c r="D36" s="20" t="str">
        <f aca="true" t="shared" si="10" ref="D36:R36">IF(OR(D34=0,D35=0)," ",(D35/D34)*1000)</f>
        <v> </v>
      </c>
      <c r="E36" s="15" t="str">
        <f t="shared" si="10"/>
        <v> </v>
      </c>
      <c r="F36" s="15" t="str">
        <f t="shared" si="10"/>
        <v> </v>
      </c>
      <c r="G36" s="15" t="str">
        <f t="shared" si="10"/>
        <v> </v>
      </c>
      <c r="H36" s="15" t="str">
        <f t="shared" si="10"/>
        <v> </v>
      </c>
      <c r="I36" s="24" t="str">
        <f t="shared" si="10"/>
        <v> </v>
      </c>
      <c r="J36" s="32" t="str">
        <f t="shared" si="10"/>
        <v> </v>
      </c>
      <c r="K36" s="28" t="str">
        <f t="shared" si="10"/>
        <v> </v>
      </c>
      <c r="L36" s="15">
        <f t="shared" si="10"/>
        <v>94238.85510493348</v>
      </c>
      <c r="M36" s="15">
        <f t="shared" si="10"/>
        <v>116454.15684884375</v>
      </c>
      <c r="N36" s="15" t="str">
        <f t="shared" si="10"/>
        <v> </v>
      </c>
      <c r="O36" s="15">
        <f t="shared" si="10"/>
        <v>101999.56543467398</v>
      </c>
      <c r="P36" s="24">
        <f t="shared" si="10"/>
        <v>92505.49450549451</v>
      </c>
      <c r="Q36" s="32">
        <f t="shared" si="10"/>
        <v>101572.48583685365</v>
      </c>
      <c r="R36" s="28">
        <f t="shared" si="10"/>
        <v>101572.48583685365</v>
      </c>
      <c r="S36" s="7"/>
    </row>
    <row r="37" spans="1:19" s="8" customFormat="1" ht="16.5" customHeight="1">
      <c r="A37" s="108" t="s">
        <v>48</v>
      </c>
      <c r="B37" s="86" t="s">
        <v>9</v>
      </c>
      <c r="C37" s="86" t="s">
        <v>1</v>
      </c>
      <c r="D37" s="19">
        <f>'P一般'!D37+'B一般'!D37</f>
        <v>0</v>
      </c>
      <c r="E37" s="14">
        <f>'P一般'!E37+'B一般'!E37</f>
        <v>0</v>
      </c>
      <c r="F37" s="14">
        <f>'P一般'!F37+'B一般'!F37</f>
        <v>0</v>
      </c>
      <c r="G37" s="14">
        <f>'P一般'!G37+'B一般'!G37</f>
        <v>0</v>
      </c>
      <c r="H37" s="14">
        <f>'P一般'!H37+'B一般'!H37</f>
        <v>0</v>
      </c>
      <c r="I37" s="23">
        <f>'P一般'!I37+'B一般'!I37</f>
        <v>0</v>
      </c>
      <c r="J37" s="31">
        <f>SUM(D37:I37)</f>
        <v>0</v>
      </c>
      <c r="K37" s="27">
        <f>'P一般'!K37+'B一般'!K37</f>
        <v>21407</v>
      </c>
      <c r="L37" s="14">
        <f>'P一般'!L37+'B一般'!L37</f>
        <v>0</v>
      </c>
      <c r="M37" s="14">
        <f>'P一般'!M37+'B一般'!M37</f>
        <v>40919</v>
      </c>
      <c r="N37" s="14">
        <f>'P一般'!N37+'B一般'!N37</f>
        <v>0</v>
      </c>
      <c r="O37" s="14">
        <f>'P一般'!O37+'B一般'!O37</f>
        <v>0</v>
      </c>
      <c r="P37" s="23">
        <f>'P一般'!P37+'B一般'!P37</f>
        <v>0</v>
      </c>
      <c r="Q37" s="31">
        <f>SUM(K37:P37)</f>
        <v>62326</v>
      </c>
      <c r="R37" s="27">
        <f>J37+Q37</f>
        <v>62326</v>
      </c>
      <c r="S37" s="7"/>
    </row>
    <row r="38" spans="1:19" s="8" customFormat="1" ht="16.5" customHeight="1">
      <c r="A38" s="109"/>
      <c r="B38" s="53" t="s">
        <v>10</v>
      </c>
      <c r="C38" s="53" t="s">
        <v>2</v>
      </c>
      <c r="D38" s="19">
        <f>'P一般'!D38+'B一般'!D38</f>
        <v>0</v>
      </c>
      <c r="E38" s="14">
        <f>'P一般'!E38+'B一般'!E38</f>
        <v>0</v>
      </c>
      <c r="F38" s="14">
        <f>'P一般'!F38+'B一般'!F38</f>
        <v>0</v>
      </c>
      <c r="G38" s="14">
        <f>'P一般'!G38+'B一般'!G38</f>
        <v>0</v>
      </c>
      <c r="H38" s="14">
        <f>'P一般'!H38+'B一般'!H38</f>
        <v>0</v>
      </c>
      <c r="I38" s="23">
        <f>'P一般'!I38+'B一般'!I38</f>
        <v>0</v>
      </c>
      <c r="J38" s="31">
        <f>SUM(D38:I38)</f>
        <v>0</v>
      </c>
      <c r="K38" s="27">
        <f>'P一般'!K38+'B一般'!K38</f>
        <v>1898212</v>
      </c>
      <c r="L38" s="14">
        <f>'P一般'!L38+'B一般'!L38</f>
        <v>0</v>
      </c>
      <c r="M38" s="14">
        <f>'P一般'!M38+'B一般'!M38</f>
        <v>4471689</v>
      </c>
      <c r="N38" s="14">
        <f>'P一般'!N38+'B一般'!N38</f>
        <v>0</v>
      </c>
      <c r="O38" s="14">
        <f>'P一般'!O38+'B一般'!O38</f>
        <v>0</v>
      </c>
      <c r="P38" s="23">
        <f>'P一般'!P38+'B一般'!P38</f>
        <v>0</v>
      </c>
      <c r="Q38" s="31">
        <f>SUM(K38:P38)</f>
        <v>6369901</v>
      </c>
      <c r="R38" s="27">
        <f>J38+Q38</f>
        <v>6369901</v>
      </c>
      <c r="S38" s="7"/>
    </row>
    <row r="39" spans="1:19" s="8" customFormat="1" ht="16.5" customHeight="1" thickBot="1">
      <c r="A39" s="110"/>
      <c r="B39" s="54" t="s">
        <v>18</v>
      </c>
      <c r="C39" s="55" t="s">
        <v>3</v>
      </c>
      <c r="D39" s="20" t="str">
        <f aca="true" t="shared" si="11" ref="D39:R39">IF(OR(D37=0,D38=0)," ",(D38/D37)*1000)</f>
        <v> </v>
      </c>
      <c r="E39" s="15" t="str">
        <f t="shared" si="11"/>
        <v> </v>
      </c>
      <c r="F39" s="15" t="str">
        <f t="shared" si="11"/>
        <v> </v>
      </c>
      <c r="G39" s="15" t="str">
        <f t="shared" si="11"/>
        <v> </v>
      </c>
      <c r="H39" s="15" t="str">
        <f t="shared" si="11"/>
        <v> </v>
      </c>
      <c r="I39" s="24" t="str">
        <f t="shared" si="11"/>
        <v> </v>
      </c>
      <c r="J39" s="32" t="str">
        <f t="shared" si="11"/>
        <v> </v>
      </c>
      <c r="K39" s="28">
        <f t="shared" si="11"/>
        <v>88672.49030690895</v>
      </c>
      <c r="L39" s="15" t="str">
        <f t="shared" si="11"/>
        <v> </v>
      </c>
      <c r="M39" s="15">
        <f t="shared" si="11"/>
        <v>109281.48292969036</v>
      </c>
      <c r="N39" s="15" t="str">
        <f t="shared" si="11"/>
        <v> </v>
      </c>
      <c r="O39" s="15" t="str">
        <f t="shared" si="11"/>
        <v> </v>
      </c>
      <c r="P39" s="24" t="str">
        <f t="shared" si="11"/>
        <v> </v>
      </c>
      <c r="Q39" s="32">
        <f t="shared" si="11"/>
        <v>102202.94901004397</v>
      </c>
      <c r="R39" s="28">
        <f t="shared" si="11"/>
        <v>102202.94901004397</v>
      </c>
      <c r="S39" s="7"/>
    </row>
    <row r="40" spans="1:19" s="8" customFormat="1" ht="16.5" customHeight="1">
      <c r="A40" s="108" t="s">
        <v>51</v>
      </c>
      <c r="B40" s="86" t="s">
        <v>9</v>
      </c>
      <c r="C40" s="86" t="s">
        <v>1</v>
      </c>
      <c r="D40" s="19">
        <f>'P一般'!D40+'B一般'!D40</f>
        <v>32001</v>
      </c>
      <c r="E40" s="14">
        <f>'P一般'!E40+'B一般'!E40</f>
        <v>52505</v>
      </c>
      <c r="F40" s="14">
        <f>'P一般'!F40+'B一般'!F40</f>
        <v>126504</v>
      </c>
      <c r="G40" s="14">
        <f>'P一般'!G40+'B一般'!G40</f>
        <v>70511</v>
      </c>
      <c r="H40" s="14">
        <f>'P一般'!H40+'B一般'!H40</f>
        <v>134438</v>
      </c>
      <c r="I40" s="23">
        <f>'P一般'!I40+'B一般'!I40</f>
        <v>65486</v>
      </c>
      <c r="J40" s="31">
        <f>SUM(D40:I40)</f>
        <v>481445</v>
      </c>
      <c r="K40" s="27">
        <f>'P一般'!K40+'B一般'!K40</f>
        <v>170431</v>
      </c>
      <c r="L40" s="14">
        <f>'P一般'!L40+'B一般'!L40</f>
        <v>45789</v>
      </c>
      <c r="M40" s="14">
        <f>'P一般'!M40+'B一般'!M40</f>
        <v>133996</v>
      </c>
      <c r="N40" s="14">
        <f>'P一般'!N40+'B一般'!N40</f>
        <v>95901</v>
      </c>
      <c r="O40" s="14">
        <f>'P一般'!O40+'B一般'!O40</f>
        <v>190083</v>
      </c>
      <c r="P40" s="23">
        <f>'P一般'!P40+'B一般'!P40</f>
        <v>104020</v>
      </c>
      <c r="Q40" s="31">
        <f>SUM(K40:P40)</f>
        <v>740220</v>
      </c>
      <c r="R40" s="27">
        <f>J40+Q40</f>
        <v>1221665</v>
      </c>
      <c r="S40" s="7"/>
    </row>
    <row r="41" spans="1:19" s="8" customFormat="1" ht="16.5" customHeight="1">
      <c r="A41" s="109"/>
      <c r="B41" s="53" t="s">
        <v>10</v>
      </c>
      <c r="C41" s="53" t="s">
        <v>2</v>
      </c>
      <c r="D41" s="19">
        <f>'P一般'!D41+'B一般'!D41</f>
        <v>2773395</v>
      </c>
      <c r="E41" s="14">
        <f>'P一般'!E41+'B一般'!E41</f>
        <v>4247771</v>
      </c>
      <c r="F41" s="14">
        <f>'P一般'!F41+'B一般'!F41</f>
        <v>10427071</v>
      </c>
      <c r="G41" s="14">
        <f>'P一般'!G41+'B一般'!G41</f>
        <v>5991034</v>
      </c>
      <c r="H41" s="14">
        <f>'P一般'!H41+'B一般'!H41</f>
        <v>11472336</v>
      </c>
      <c r="I41" s="23">
        <f>'P一般'!I41+'B一般'!I41</f>
        <v>5655174</v>
      </c>
      <c r="J41" s="31">
        <f>SUM(D41:I41)</f>
        <v>40566781</v>
      </c>
      <c r="K41" s="27">
        <f>'P一般'!K41+'B一般'!K41</f>
        <v>14943835</v>
      </c>
      <c r="L41" s="14">
        <f>'P一般'!L41+'B一般'!L41</f>
        <v>4114455</v>
      </c>
      <c r="M41" s="14">
        <f>'P一般'!M41+'B一般'!M41</f>
        <v>12881505</v>
      </c>
      <c r="N41" s="14">
        <f>'P一般'!N41+'B一般'!N41</f>
        <v>9605563</v>
      </c>
      <c r="O41" s="14">
        <f>'P一般'!O41+'B一般'!O41</f>
        <v>19491131</v>
      </c>
      <c r="P41" s="23">
        <f>'P一般'!P41+'B一般'!P41</f>
        <v>10058006</v>
      </c>
      <c r="Q41" s="31">
        <f>SUM(K41:P41)</f>
        <v>71094495</v>
      </c>
      <c r="R41" s="27">
        <f>J41+Q41</f>
        <v>111661276</v>
      </c>
      <c r="S41" s="7"/>
    </row>
    <row r="42" spans="1:19" s="8" customFormat="1" ht="16.5" customHeight="1" thickBot="1">
      <c r="A42" s="110"/>
      <c r="B42" s="54" t="s">
        <v>18</v>
      </c>
      <c r="C42" s="55" t="s">
        <v>3</v>
      </c>
      <c r="D42" s="20">
        <f aca="true" t="shared" si="12" ref="D42:R42">IF(OR(D40=0,D41=0)," ",(D41/D40)*1000)</f>
        <v>86665.88544107997</v>
      </c>
      <c r="E42" s="15">
        <f t="shared" si="12"/>
        <v>80902.2188363013</v>
      </c>
      <c r="F42" s="15">
        <f t="shared" si="12"/>
        <v>82424.83241636629</v>
      </c>
      <c r="G42" s="15">
        <f t="shared" si="12"/>
        <v>84965.94857539958</v>
      </c>
      <c r="H42" s="15">
        <f t="shared" si="12"/>
        <v>85335.51525610317</v>
      </c>
      <c r="I42" s="24">
        <f t="shared" si="12"/>
        <v>86356.99233423937</v>
      </c>
      <c r="J42" s="32">
        <f t="shared" si="12"/>
        <v>84260.46796622667</v>
      </c>
      <c r="K42" s="28">
        <f t="shared" si="12"/>
        <v>87682.6105579384</v>
      </c>
      <c r="L42" s="15">
        <f t="shared" si="12"/>
        <v>89856.84334665531</v>
      </c>
      <c r="M42" s="15">
        <f t="shared" si="12"/>
        <v>96133.50398519359</v>
      </c>
      <c r="N42" s="15">
        <f t="shared" si="12"/>
        <v>100161.23919458609</v>
      </c>
      <c r="O42" s="15">
        <f t="shared" si="12"/>
        <v>102540.10616414934</v>
      </c>
      <c r="P42" s="24">
        <f t="shared" si="12"/>
        <v>96693.00134589503</v>
      </c>
      <c r="Q42" s="32">
        <f t="shared" si="12"/>
        <v>96045.0879468266</v>
      </c>
      <c r="R42" s="28">
        <f t="shared" si="12"/>
        <v>91400.89631773031</v>
      </c>
      <c r="S42" s="7"/>
    </row>
    <row r="43" spans="1:19" s="8" customFormat="1" ht="16.5" customHeight="1">
      <c r="A43" s="108" t="s">
        <v>12</v>
      </c>
      <c r="B43" s="53" t="s">
        <v>9</v>
      </c>
      <c r="C43" s="53" t="s">
        <v>1</v>
      </c>
      <c r="D43" s="22">
        <f>'P一般'!D43+'B一般'!D43</f>
        <v>0</v>
      </c>
      <c r="E43" s="17">
        <f>'P一般'!E43+'B一般'!E43</f>
        <v>24617</v>
      </c>
      <c r="F43" s="17">
        <f>'P一般'!F43+'B一般'!F43</f>
        <v>45167</v>
      </c>
      <c r="G43" s="17">
        <f>'P一般'!G43+'B一般'!G43</f>
        <v>20818</v>
      </c>
      <c r="H43" s="17">
        <f>'P一般'!H43+'B一般'!H43</f>
        <v>32481</v>
      </c>
      <c r="I43" s="26">
        <f>'P一般'!I43+'B一般'!I43</f>
        <v>0</v>
      </c>
      <c r="J43" s="34">
        <f>SUM(D43:I43)</f>
        <v>123083</v>
      </c>
      <c r="K43" s="30">
        <f>'P一般'!K43+'B一般'!K43</f>
        <v>0</v>
      </c>
      <c r="L43" s="17">
        <f>'P一般'!L43+'B一般'!L43</f>
        <v>0</v>
      </c>
      <c r="M43" s="17">
        <f>'P一般'!M43+'B一般'!M43</f>
        <v>0</v>
      </c>
      <c r="N43" s="17">
        <f>'P一般'!N43+'B一般'!N43</f>
        <v>0</v>
      </c>
      <c r="O43" s="17">
        <f>'P一般'!O43+'B一般'!O43</f>
        <v>61876</v>
      </c>
      <c r="P43" s="26">
        <f>'P一般'!P43+'B一般'!P43</f>
        <v>66651</v>
      </c>
      <c r="Q43" s="34">
        <f>SUM(K43:P43)</f>
        <v>128527</v>
      </c>
      <c r="R43" s="30">
        <f>J43+Q43</f>
        <v>251610</v>
      </c>
      <c r="S43" s="7"/>
    </row>
    <row r="44" spans="1:19" s="8" customFormat="1" ht="16.5" customHeight="1">
      <c r="A44" s="109"/>
      <c r="B44" s="53" t="s">
        <v>10</v>
      </c>
      <c r="C44" s="53" t="s">
        <v>2</v>
      </c>
      <c r="D44" s="21">
        <f>'P一般'!D44+'B一般'!D44</f>
        <v>2361</v>
      </c>
      <c r="E44" s="16">
        <f>'P一般'!E44+'B一般'!E44</f>
        <v>1899089</v>
      </c>
      <c r="F44" s="16">
        <f>'P一般'!F44+'B一般'!F44</f>
        <v>3543363</v>
      </c>
      <c r="G44" s="16">
        <f>'P一般'!G44+'B一般'!G44</f>
        <v>1678581</v>
      </c>
      <c r="H44" s="16">
        <f>'P一般'!H44+'B一般'!H44</f>
        <v>2680184</v>
      </c>
      <c r="I44" s="25">
        <f>'P一般'!I44+'B一般'!I44</f>
        <v>5694</v>
      </c>
      <c r="J44" s="33">
        <f>SUM(D44:I44)</f>
        <v>9809272</v>
      </c>
      <c r="K44" s="29">
        <f>'P一般'!K44+'B一般'!K44</f>
        <v>0</v>
      </c>
      <c r="L44" s="16">
        <f>'P一般'!L44+'B一般'!L44</f>
        <v>2460</v>
      </c>
      <c r="M44" s="16">
        <f>'P一般'!M44+'B一般'!M44</f>
        <v>0</v>
      </c>
      <c r="N44" s="16">
        <f>'P一般'!N44+'B一般'!N44</f>
        <v>0</v>
      </c>
      <c r="O44" s="16">
        <f>'P一般'!O44+'B一般'!O44</f>
        <v>6694490</v>
      </c>
      <c r="P44" s="25">
        <f>'P一般'!P44+'B一般'!P44</f>
        <v>6513278</v>
      </c>
      <c r="Q44" s="33">
        <f>SUM(K44:P44)</f>
        <v>13210228</v>
      </c>
      <c r="R44" s="29">
        <f>J44+Q44</f>
        <v>23019500</v>
      </c>
      <c r="S44" s="7"/>
    </row>
    <row r="45" spans="1:19" s="8" customFormat="1" ht="16.5" customHeight="1" thickBot="1">
      <c r="A45" s="110"/>
      <c r="B45" s="54" t="s">
        <v>18</v>
      </c>
      <c r="C45" s="55" t="s">
        <v>3</v>
      </c>
      <c r="D45" s="20" t="str">
        <f aca="true" t="shared" si="13" ref="D45:R45">IF(OR(D43=0,D44=0)," ",(D44/D43)*1000)</f>
        <v> </v>
      </c>
      <c r="E45" s="15">
        <f t="shared" si="13"/>
        <v>77145.42795629037</v>
      </c>
      <c r="F45" s="15">
        <f t="shared" si="13"/>
        <v>78450.26235968739</v>
      </c>
      <c r="G45" s="15">
        <f t="shared" si="13"/>
        <v>80631.23258718417</v>
      </c>
      <c r="H45" s="15">
        <f t="shared" si="13"/>
        <v>82515.4397955728</v>
      </c>
      <c r="I45" s="24" t="str">
        <f t="shared" si="13"/>
        <v> </v>
      </c>
      <c r="J45" s="32">
        <f t="shared" si="13"/>
        <v>79696.39999025049</v>
      </c>
      <c r="K45" s="28" t="str">
        <f t="shared" si="13"/>
        <v> </v>
      </c>
      <c r="L45" s="15" t="str">
        <f t="shared" si="13"/>
        <v> </v>
      </c>
      <c r="M45" s="15" t="str">
        <f t="shared" si="13"/>
        <v> </v>
      </c>
      <c r="N45" s="15" t="str">
        <f t="shared" si="13"/>
        <v> </v>
      </c>
      <c r="O45" s="15">
        <f t="shared" si="13"/>
        <v>108192.02921972978</v>
      </c>
      <c r="P45" s="24">
        <f t="shared" si="13"/>
        <v>97722.1347016549</v>
      </c>
      <c r="Q45" s="32">
        <f t="shared" si="13"/>
        <v>102781.73457717056</v>
      </c>
      <c r="R45" s="28">
        <f t="shared" si="13"/>
        <v>91488.81205039546</v>
      </c>
      <c r="S45" s="7"/>
    </row>
    <row r="46" spans="1:19" s="8" customFormat="1" ht="16.5" customHeight="1">
      <c r="A46" s="112" t="s">
        <v>4</v>
      </c>
      <c r="B46" s="53" t="s">
        <v>9</v>
      </c>
      <c r="C46" s="53" t="s">
        <v>1</v>
      </c>
      <c r="D46" s="22">
        <f>'P一般'!D46+'B一般'!D46</f>
        <v>789257</v>
      </c>
      <c r="E46" s="17">
        <f>'P一般'!E46+'B一般'!E46</f>
        <v>864537</v>
      </c>
      <c r="F46" s="17">
        <f>'P一般'!F46+'B一般'!F46</f>
        <v>828692</v>
      </c>
      <c r="G46" s="17">
        <f>'P一般'!G46+'B一般'!G46</f>
        <v>738243</v>
      </c>
      <c r="H46" s="17">
        <f>'P一般'!H46+'B一般'!H46</f>
        <v>903985</v>
      </c>
      <c r="I46" s="26">
        <f>'P一般'!I46+'B一般'!I46</f>
        <v>815868</v>
      </c>
      <c r="J46" s="34">
        <f>SUM(D46:I46)</f>
        <v>4940582</v>
      </c>
      <c r="K46" s="30">
        <f>'P一般'!K46+'B一般'!K46</f>
        <v>1059266</v>
      </c>
      <c r="L46" s="17">
        <f>'P一般'!L46+'B一般'!L46</f>
        <v>831086</v>
      </c>
      <c r="M46" s="17">
        <f>'P一般'!M46+'B一般'!M46</f>
        <v>1116474</v>
      </c>
      <c r="N46" s="17">
        <f>'P一般'!N46+'B一般'!N46</f>
        <v>1069340</v>
      </c>
      <c r="O46" s="17">
        <f>'P一般'!O46+'B一般'!O46</f>
        <v>1052034</v>
      </c>
      <c r="P46" s="26">
        <f>'P一般'!P46+'B一般'!P46</f>
        <v>1270308</v>
      </c>
      <c r="Q46" s="34">
        <f>SUM(K46:P46)</f>
        <v>6398508</v>
      </c>
      <c r="R46" s="30">
        <f>J46+Q46</f>
        <v>11339090</v>
      </c>
      <c r="S46" s="7"/>
    </row>
    <row r="47" spans="1:19" s="8" customFormat="1" ht="16.5" customHeight="1">
      <c r="A47" s="112"/>
      <c r="B47" s="53" t="s">
        <v>10</v>
      </c>
      <c r="C47" s="53" t="s">
        <v>2</v>
      </c>
      <c r="D47" s="21">
        <f>'P一般'!D47+'B一般'!D47</f>
        <v>69615931</v>
      </c>
      <c r="E47" s="16">
        <f>'P一般'!E47+'B一般'!E47</f>
        <v>71729569</v>
      </c>
      <c r="F47" s="16">
        <f>'P一般'!F47+'B一般'!F47</f>
        <v>68020905</v>
      </c>
      <c r="G47" s="16">
        <f>'P一般'!G47+'B一般'!G47</f>
        <v>59971805</v>
      </c>
      <c r="H47" s="16">
        <f>'P一般'!H47+'B一般'!H47</f>
        <v>76930225</v>
      </c>
      <c r="I47" s="25">
        <f>'P一般'!I47+'B一般'!I47</f>
        <v>71019271</v>
      </c>
      <c r="J47" s="33">
        <f>SUM(D47:I47)</f>
        <v>417287706</v>
      </c>
      <c r="K47" s="29">
        <f>'P一般'!K47+'B一般'!K47</f>
        <v>93196240</v>
      </c>
      <c r="L47" s="16">
        <f>'P一般'!L47+'B一般'!L47</f>
        <v>75127600</v>
      </c>
      <c r="M47" s="16">
        <f>'P一般'!M47+'B一般'!M47</f>
        <v>112611715</v>
      </c>
      <c r="N47" s="16">
        <f>'P一般'!N47+'B一般'!N47</f>
        <v>122589879</v>
      </c>
      <c r="O47" s="16">
        <f>'P一般'!O47+'B一般'!O47</f>
        <v>112674825</v>
      </c>
      <c r="P47" s="25">
        <f>'P一般'!P47+'B一般'!P47</f>
        <v>124890976</v>
      </c>
      <c r="Q47" s="33">
        <f>SUM(K47:P47)</f>
        <v>641091235</v>
      </c>
      <c r="R47" s="29">
        <f>J47+Q47</f>
        <v>1058378941</v>
      </c>
      <c r="S47" s="7"/>
    </row>
    <row r="48" spans="1:19" s="8" customFormat="1" ht="16.5" customHeight="1" thickBot="1">
      <c r="A48" s="113"/>
      <c r="B48" s="54" t="s">
        <v>18</v>
      </c>
      <c r="C48" s="55" t="s">
        <v>3</v>
      </c>
      <c r="D48" s="20">
        <f aca="true" t="shared" si="14" ref="D48:R48">IF(OR(D46=0,D47=0)," ",(D47/D46)*1000)</f>
        <v>88204.38843114473</v>
      </c>
      <c r="E48" s="15">
        <f t="shared" si="14"/>
        <v>82968.7670973018</v>
      </c>
      <c r="F48" s="15">
        <f t="shared" si="14"/>
        <v>82082.25130687878</v>
      </c>
      <c r="G48" s="15">
        <f t="shared" si="14"/>
        <v>81235.8600081545</v>
      </c>
      <c r="H48" s="15">
        <f t="shared" si="14"/>
        <v>85101.21849366969</v>
      </c>
      <c r="I48" s="24">
        <f t="shared" si="14"/>
        <v>87047.50155662435</v>
      </c>
      <c r="J48" s="32">
        <f t="shared" si="14"/>
        <v>84461.24484929103</v>
      </c>
      <c r="K48" s="28">
        <f t="shared" si="14"/>
        <v>87981.90445081783</v>
      </c>
      <c r="L48" s="15">
        <f t="shared" si="14"/>
        <v>90396.90236630145</v>
      </c>
      <c r="M48" s="15">
        <f t="shared" si="14"/>
        <v>100863.71469465477</v>
      </c>
      <c r="N48" s="15">
        <f t="shared" si="14"/>
        <v>114640.69332485458</v>
      </c>
      <c r="O48" s="15">
        <f t="shared" si="14"/>
        <v>107101.8854903929</v>
      </c>
      <c r="P48" s="24">
        <f t="shared" si="14"/>
        <v>98315.50773513196</v>
      </c>
      <c r="Q48" s="32">
        <f t="shared" si="14"/>
        <v>100193.86316309989</v>
      </c>
      <c r="R48" s="28">
        <f t="shared" si="14"/>
        <v>93338.9664426334</v>
      </c>
      <c r="S48" s="7"/>
    </row>
    <row r="49" spans="1:19" s="8" customFormat="1" ht="24" customHeight="1" thickBot="1">
      <c r="A49" s="115" t="s">
        <v>13</v>
      </c>
      <c r="B49" s="116"/>
      <c r="C49" s="117"/>
      <c r="D49" s="37">
        <f>'総合計'!D49</f>
        <v>95.9</v>
      </c>
      <c r="E49" s="38">
        <f>'総合計'!E49</f>
        <v>99.34</v>
      </c>
      <c r="F49" s="38">
        <f>'総合計'!F49</f>
        <v>99.88</v>
      </c>
      <c r="G49" s="38">
        <f>'総合計'!G49</f>
        <v>98.75</v>
      </c>
      <c r="H49" s="38">
        <f>'総合計'!H49</f>
        <v>98.44</v>
      </c>
      <c r="I49" s="39">
        <f>'総合計'!I49</f>
        <v>98.79</v>
      </c>
      <c r="J49" s="40">
        <f>'総合計'!J49</f>
        <v>98.52</v>
      </c>
      <c r="K49" s="41">
        <f>'総合計'!K49</f>
        <v>98.29</v>
      </c>
      <c r="L49" s="38">
        <f>'総合計'!L49</f>
        <v>98.45</v>
      </c>
      <c r="M49" s="38">
        <f>'総合計'!M49</f>
        <v>101.99</v>
      </c>
      <c r="N49" s="38">
        <f>'総合計'!N49</f>
        <v>104.53</v>
      </c>
      <c r="O49" s="38">
        <f>'総合計'!O49</f>
        <v>102.79</v>
      </c>
      <c r="P49" s="39">
        <f>'総合計'!P49</f>
        <v>102.3</v>
      </c>
      <c r="Q49" s="40">
        <f>'総合計'!Q49</f>
        <v>101.51</v>
      </c>
      <c r="R49" s="42">
        <f>'総合計'!R49</f>
        <v>100.17</v>
      </c>
      <c r="S49" s="7"/>
    </row>
    <row r="50" spans="1:18" ht="16.5">
      <c r="A50" s="96" t="str">
        <f>'総合計'!A59</f>
        <v>※全て確定値。</v>
      </c>
      <c r="B50" s="62"/>
      <c r="C50" s="62"/>
      <c r="D50" s="3"/>
      <c r="E50" s="3"/>
      <c r="F50" s="3"/>
      <c r="G50" s="3"/>
      <c r="H50" s="3"/>
      <c r="I50" s="3"/>
      <c r="J50" s="4"/>
      <c r="K50" s="3"/>
      <c r="L50" s="35"/>
      <c r="M50" s="35"/>
      <c r="N50" s="35"/>
      <c r="O50" s="35"/>
      <c r="P50" s="3"/>
      <c r="Q50" s="3"/>
      <c r="R50" s="3"/>
    </row>
    <row r="51" spans="1:18" ht="12.75">
      <c r="A51" s="3"/>
      <c r="B51" s="3"/>
      <c r="C51" s="3"/>
      <c r="D51" s="3"/>
      <c r="E51" s="3"/>
      <c r="F51" s="3"/>
      <c r="G51" s="3"/>
      <c r="H51" s="5"/>
      <c r="I51" s="3"/>
      <c r="J51" s="3"/>
      <c r="K51" s="3"/>
      <c r="L51" s="3"/>
      <c r="M51" s="3"/>
      <c r="N51" s="3"/>
      <c r="O51" s="5"/>
      <c r="P51" s="5"/>
      <c r="Q51" s="3"/>
      <c r="R51" s="6"/>
    </row>
    <row r="52" spans="1:3" ht="12.75">
      <c r="A52" s="3"/>
      <c r="B52" s="3"/>
      <c r="C52" s="3"/>
    </row>
    <row r="53" spans="1:3" ht="12.75">
      <c r="A53" s="3"/>
      <c r="B53" s="3"/>
      <c r="C53" s="3"/>
    </row>
    <row r="54" spans="1:3" ht="12.75">
      <c r="A54" s="3"/>
      <c r="B54" s="3"/>
      <c r="C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  <row r="58" spans="1:3" ht="12.75">
      <c r="A58" s="3"/>
      <c r="B58" s="3"/>
      <c r="C58" s="3"/>
    </row>
    <row r="59" ht="17.25" customHeight="1"/>
  </sheetData>
  <sheetProtection/>
  <mergeCells count="17">
    <mergeCell ref="A43:A45"/>
    <mergeCell ref="A46:A48"/>
    <mergeCell ref="A49:C49"/>
    <mergeCell ref="A25:A27"/>
    <mergeCell ref="A28:A30"/>
    <mergeCell ref="A31:A33"/>
    <mergeCell ref="A34:A36"/>
    <mergeCell ref="A37:A39"/>
    <mergeCell ref="A40:A42"/>
    <mergeCell ref="A13:A15"/>
    <mergeCell ref="A16:A18"/>
    <mergeCell ref="A19:A21"/>
    <mergeCell ref="A22:A24"/>
    <mergeCell ref="D1:P1"/>
    <mergeCell ref="A4:A6"/>
    <mergeCell ref="A7:A9"/>
    <mergeCell ref="A10:A12"/>
  </mergeCells>
  <printOptions horizontalCentered="1" verticalCentered="1"/>
  <pageMargins left="0.3937007874015748" right="0.3937007874015748" top="0.5905511811023623" bottom="0.5905511811023623" header="0" footer="0.3937007874015748"/>
  <pageSetup fitToHeight="1" fitToWidth="1" horizontalDpi="300" verticalDpi="300" orientation="landscape" paperSize="9" scale="62" r:id="rId2"/>
  <headerFooter alignWithMargins="0">
    <oddFooter>&amp;C&amp;"Century Gothic,標準"&amp;20-2-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60" zoomScaleNormal="60" zoomScaleSheetLayoutView="85" zoomScalePageLayoutView="0" workbookViewId="0" topLeftCell="A1">
      <pane xSplit="3" ySplit="3" topLeftCell="D4" activePane="bottomRight" state="frozen"/>
      <selection pane="topLeft" activeCell="Q2" sqref="Q2:R2"/>
      <selection pane="topRight" activeCell="Q2" sqref="Q2:R2"/>
      <selection pane="bottomLeft" activeCell="Q2" sqref="Q2:R2"/>
      <selection pane="bottomRight" activeCell="R2" sqref="R2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11.28125" style="0" customWidth="1"/>
  </cols>
  <sheetData>
    <row r="1" spans="1:16" ht="29.25" customHeight="1">
      <c r="A1" s="46" t="s">
        <v>4</v>
      </c>
      <c r="B1" s="84" t="s">
        <v>52</v>
      </c>
      <c r="C1" s="4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8" ht="23.25" customHeight="1" thickBot="1">
      <c r="A2" s="56" t="s">
        <v>5</v>
      </c>
      <c r="B2" s="6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42075</v>
      </c>
    </row>
    <row r="3" spans="1:19" ht="24" customHeight="1" thickBot="1">
      <c r="A3" s="51"/>
      <c r="B3" s="52"/>
      <c r="C3" s="52"/>
      <c r="D3" s="63" t="s">
        <v>27</v>
      </c>
      <c r="E3" s="65" t="s">
        <v>28</v>
      </c>
      <c r="F3" s="65" t="s">
        <v>29</v>
      </c>
      <c r="G3" s="65" t="s">
        <v>30</v>
      </c>
      <c r="H3" s="65" t="s">
        <v>31</v>
      </c>
      <c r="I3" s="66" t="s">
        <v>32</v>
      </c>
      <c r="J3" s="67" t="s">
        <v>14</v>
      </c>
      <c r="K3" s="66" t="s">
        <v>33</v>
      </c>
      <c r="L3" s="65" t="s">
        <v>34</v>
      </c>
      <c r="M3" s="65" t="s">
        <v>35</v>
      </c>
      <c r="N3" s="65" t="s">
        <v>36</v>
      </c>
      <c r="O3" s="65" t="s">
        <v>37</v>
      </c>
      <c r="P3" s="66" t="s">
        <v>38</v>
      </c>
      <c r="Q3" s="69" t="s">
        <v>15</v>
      </c>
      <c r="R3" s="70" t="s">
        <v>16</v>
      </c>
      <c r="S3" s="2"/>
    </row>
    <row r="4" spans="1:19" s="8" customFormat="1" ht="16.5" customHeight="1">
      <c r="A4" s="108" t="s">
        <v>17</v>
      </c>
      <c r="B4" s="53" t="s">
        <v>9</v>
      </c>
      <c r="C4" s="53" t="s">
        <v>1</v>
      </c>
      <c r="D4" s="18">
        <f>'B原料'!D4+'P原料'!D4</f>
        <v>16824</v>
      </c>
      <c r="E4" s="14">
        <f>'B原料'!E4+'P原料'!E4</f>
        <v>10000</v>
      </c>
      <c r="F4" s="14">
        <f>'B原料'!F4+'P原料'!F4</f>
        <v>13317</v>
      </c>
      <c r="G4" s="14">
        <f>'B原料'!G4+'P原料'!G4</f>
        <v>0</v>
      </c>
      <c r="H4" s="14">
        <f>'B原料'!H4+'P原料'!H4</f>
        <v>0</v>
      </c>
      <c r="I4" s="23">
        <f>'B原料'!I4+'P原料'!I4</f>
        <v>4000</v>
      </c>
      <c r="J4" s="36">
        <f>SUM(D4:I4)</f>
        <v>44141</v>
      </c>
      <c r="K4" s="27">
        <f>'B原料'!K4+'P原料'!K4</f>
        <v>18897</v>
      </c>
      <c r="L4" s="14">
        <f>'B原料'!L4+'P原料'!L4</f>
        <v>0</v>
      </c>
      <c r="M4" s="14">
        <f>'B原料'!M4+'P原料'!M4</f>
        <v>9877</v>
      </c>
      <c r="N4" s="14">
        <f>'B原料'!N4+'P原料'!N4</f>
        <v>0</v>
      </c>
      <c r="O4" s="14">
        <f>'B原料'!O4+'P原料'!O4</f>
        <v>0</v>
      </c>
      <c r="P4" s="23">
        <f>'B原料'!P4+'P原料'!P4</f>
        <v>0</v>
      </c>
      <c r="Q4" s="36">
        <f>SUM(K4:P4)</f>
        <v>28774</v>
      </c>
      <c r="R4" s="27">
        <f>Q4+J4</f>
        <v>72915</v>
      </c>
      <c r="S4" s="7"/>
    </row>
    <row r="5" spans="1:19" s="8" customFormat="1" ht="16.5" customHeight="1">
      <c r="A5" s="109"/>
      <c r="B5" s="53" t="s">
        <v>10</v>
      </c>
      <c r="C5" s="53" t="s">
        <v>2</v>
      </c>
      <c r="D5" s="19">
        <f>'B原料'!D5+'P原料'!D5</f>
        <v>1434880</v>
      </c>
      <c r="E5" s="14">
        <f>'B原料'!E5+'P原料'!E5</f>
        <v>852386</v>
      </c>
      <c r="F5" s="14">
        <f>'B原料'!F5+'P原料'!F5</f>
        <v>1148377</v>
      </c>
      <c r="G5" s="14">
        <f>'B原料'!G5+'P原料'!G5</f>
        <v>0</v>
      </c>
      <c r="H5" s="14">
        <f>'B原料'!H5+'P原料'!H5</f>
        <v>0</v>
      </c>
      <c r="I5" s="23">
        <f>'B原料'!I5+'P原料'!I5</f>
        <v>327117</v>
      </c>
      <c r="J5" s="31">
        <f>SUM(D5:I5)</f>
        <v>3762760</v>
      </c>
      <c r="K5" s="27">
        <f>'B原料'!K5+'P原料'!K5</f>
        <v>1700235</v>
      </c>
      <c r="L5" s="14">
        <f>'B原料'!L5+'P原料'!L5</f>
        <v>0</v>
      </c>
      <c r="M5" s="14">
        <f>'B原料'!M5+'P原料'!M5</f>
        <v>861501</v>
      </c>
      <c r="N5" s="14">
        <f>'B原料'!N5+'P原料'!N5</f>
        <v>0</v>
      </c>
      <c r="O5" s="14">
        <f>'B原料'!O5+'P原料'!O5</f>
        <v>0</v>
      </c>
      <c r="P5" s="23">
        <f>'B原料'!P5+'P原料'!P5</f>
        <v>0</v>
      </c>
      <c r="Q5" s="31">
        <f>SUM(K5:P5)</f>
        <v>2561736</v>
      </c>
      <c r="R5" s="27">
        <f>Q5+J5</f>
        <v>6324496</v>
      </c>
      <c r="S5" s="7"/>
    </row>
    <row r="6" spans="1:19" s="8" customFormat="1" ht="16.5" customHeight="1" thickBot="1">
      <c r="A6" s="110"/>
      <c r="B6" s="54" t="s">
        <v>18</v>
      </c>
      <c r="C6" s="55" t="s">
        <v>3</v>
      </c>
      <c r="D6" s="44">
        <f>IF(OR(D4=0,D5=0)," ",D5/D4*1000)</f>
        <v>85287.68426058012</v>
      </c>
      <c r="E6" s="15">
        <f aca="true" t="shared" si="0" ref="E6:R6">IF(OR(E4=0,E5=0)," ",(E5/E4)*1000)</f>
        <v>85238.6</v>
      </c>
      <c r="F6" s="15">
        <f t="shared" si="0"/>
        <v>86233.9115416385</v>
      </c>
      <c r="G6" s="15" t="str">
        <f t="shared" si="0"/>
        <v> </v>
      </c>
      <c r="H6" s="15" t="str">
        <f t="shared" si="0"/>
        <v> </v>
      </c>
      <c r="I6" s="24">
        <f t="shared" si="0"/>
        <v>81779.25</v>
      </c>
      <c r="J6" s="32">
        <f t="shared" si="0"/>
        <v>85244.10412088534</v>
      </c>
      <c r="K6" s="28">
        <f t="shared" si="0"/>
        <v>89973.8053659311</v>
      </c>
      <c r="L6" s="15" t="str">
        <f t="shared" si="0"/>
        <v> </v>
      </c>
      <c r="M6" s="15">
        <f t="shared" si="0"/>
        <v>87222.94218892377</v>
      </c>
      <c r="N6" s="15" t="str">
        <f t="shared" si="0"/>
        <v> </v>
      </c>
      <c r="O6" s="15" t="str">
        <f t="shared" si="0"/>
        <v> </v>
      </c>
      <c r="P6" s="24" t="str">
        <f t="shared" si="0"/>
        <v> </v>
      </c>
      <c r="Q6" s="32">
        <f t="shared" si="0"/>
        <v>89029.54055744769</v>
      </c>
      <c r="R6" s="28">
        <f t="shared" si="0"/>
        <v>86737.92772406226</v>
      </c>
      <c r="S6" s="7"/>
    </row>
    <row r="7" spans="1:19" s="8" customFormat="1" ht="16.5" customHeight="1">
      <c r="A7" s="108" t="s">
        <v>20</v>
      </c>
      <c r="B7" s="53" t="s">
        <v>9</v>
      </c>
      <c r="C7" s="53" t="s">
        <v>1</v>
      </c>
      <c r="D7" s="18">
        <f>'B原料'!D7+'P原料'!D7</f>
        <v>0</v>
      </c>
      <c r="E7" s="14">
        <f>'B原料'!E7+'P原料'!E7</f>
        <v>0</v>
      </c>
      <c r="F7" s="14">
        <f>'B原料'!F7+'P原料'!F7</f>
        <v>0</v>
      </c>
      <c r="G7" s="14">
        <f>'B原料'!G7+'P原料'!G7</f>
        <v>0</v>
      </c>
      <c r="H7" s="14">
        <f>'B原料'!H7+'P原料'!H7</f>
        <v>0</v>
      </c>
      <c r="I7" s="23">
        <f>'B原料'!I7+'P原料'!I7</f>
        <v>0</v>
      </c>
      <c r="J7" s="36">
        <f>SUM(D7:I7)</f>
        <v>0</v>
      </c>
      <c r="K7" s="27">
        <f>'B原料'!K7+'P原料'!K7</f>
        <v>0</v>
      </c>
      <c r="L7" s="14">
        <f>'B原料'!L7+'P原料'!L7</f>
        <v>0</v>
      </c>
      <c r="M7" s="14">
        <f>'B原料'!M7+'P原料'!M7</f>
        <v>0</v>
      </c>
      <c r="N7" s="14">
        <f>'B原料'!N7+'P原料'!N7</f>
        <v>0</v>
      </c>
      <c r="O7" s="14">
        <f>'B原料'!O7+'P原料'!O7</f>
        <v>0</v>
      </c>
      <c r="P7" s="23">
        <f>'B原料'!P7+'P原料'!P7</f>
        <v>0</v>
      </c>
      <c r="Q7" s="36">
        <f>SUM(K7:P7)</f>
        <v>0</v>
      </c>
      <c r="R7" s="27">
        <f>Q7+J7</f>
        <v>0</v>
      </c>
      <c r="S7" s="7"/>
    </row>
    <row r="8" spans="1:19" s="8" customFormat="1" ht="16.5" customHeight="1">
      <c r="A8" s="109"/>
      <c r="B8" s="53" t="s">
        <v>10</v>
      </c>
      <c r="C8" s="53" t="s">
        <v>2</v>
      </c>
      <c r="D8" s="19">
        <f>'B原料'!D8+'P原料'!D8</f>
        <v>0</v>
      </c>
      <c r="E8" s="14">
        <f>'B原料'!E8+'P原料'!E8</f>
        <v>0</v>
      </c>
      <c r="F8" s="14">
        <f>'B原料'!F8+'P原料'!F8</f>
        <v>0</v>
      </c>
      <c r="G8" s="14">
        <f>'B原料'!G8+'P原料'!G8</f>
        <v>0</v>
      </c>
      <c r="H8" s="14">
        <f>'B原料'!H8+'P原料'!H8</f>
        <v>0</v>
      </c>
      <c r="I8" s="23">
        <f>'B原料'!I8+'P原料'!I8</f>
        <v>0</v>
      </c>
      <c r="J8" s="31">
        <f>SUM(D8:I8)</f>
        <v>0</v>
      </c>
      <c r="K8" s="27">
        <f>'B原料'!K8+'P原料'!K8</f>
        <v>0</v>
      </c>
      <c r="L8" s="14">
        <f>'B原料'!L8+'P原料'!L8</f>
        <v>0</v>
      </c>
      <c r="M8" s="14">
        <f>'B原料'!M8+'P原料'!M8</f>
        <v>0</v>
      </c>
      <c r="N8" s="14">
        <f>'B原料'!N8+'P原料'!N8</f>
        <v>0</v>
      </c>
      <c r="O8" s="14">
        <f>'B原料'!O8+'P原料'!O8</f>
        <v>0</v>
      </c>
      <c r="P8" s="23">
        <f>'B原料'!P8+'P原料'!P8</f>
        <v>0</v>
      </c>
      <c r="Q8" s="31">
        <f>SUM(K8:P8)</f>
        <v>0</v>
      </c>
      <c r="R8" s="27">
        <f>Q8+J8</f>
        <v>0</v>
      </c>
      <c r="S8" s="7"/>
    </row>
    <row r="9" spans="1:19" s="8" customFormat="1" ht="16.5" customHeight="1" thickBot="1">
      <c r="A9" s="110"/>
      <c r="B9" s="54" t="s">
        <v>18</v>
      </c>
      <c r="C9" s="55" t="s">
        <v>3</v>
      </c>
      <c r="D9" s="44" t="str">
        <f>IF(OR(D7=0,D8=0)," ",D8/D7*1000)</f>
        <v> </v>
      </c>
      <c r="E9" s="15" t="str">
        <f aca="true" t="shared" si="1" ref="E9:R9">IF(OR(E7=0,E8=0)," ",(E8/E7)*1000)</f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24" t="str">
        <f t="shared" si="1"/>
        <v> </v>
      </c>
      <c r="J9" s="32" t="str">
        <f t="shared" si="1"/>
        <v> </v>
      </c>
      <c r="K9" s="28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24" t="str">
        <f t="shared" si="1"/>
        <v> </v>
      </c>
      <c r="Q9" s="32" t="str">
        <f t="shared" si="1"/>
        <v> </v>
      </c>
      <c r="R9" s="28" t="str">
        <f t="shared" si="1"/>
        <v> </v>
      </c>
      <c r="S9" s="7"/>
    </row>
    <row r="10" spans="1:19" s="8" customFormat="1" ht="16.5" customHeight="1">
      <c r="A10" s="108" t="s">
        <v>19</v>
      </c>
      <c r="B10" s="53" t="s">
        <v>9</v>
      </c>
      <c r="C10" s="53" t="s">
        <v>1</v>
      </c>
      <c r="D10" s="18">
        <f>'B原料'!D10+'P原料'!D10</f>
        <v>11924</v>
      </c>
      <c r="E10" s="14">
        <f>'B原料'!E10+'P原料'!E10</f>
        <v>7000</v>
      </c>
      <c r="F10" s="14">
        <f>'B原料'!F10+'P原料'!F10</f>
        <v>0</v>
      </c>
      <c r="G10" s="14">
        <f>'B原料'!G10+'P原料'!G10</f>
        <v>0</v>
      </c>
      <c r="H10" s="14">
        <f>'B原料'!H10+'P原料'!H10</f>
        <v>0</v>
      </c>
      <c r="I10" s="23">
        <f>'B原料'!I10+'P原料'!I10</f>
        <v>0</v>
      </c>
      <c r="J10" s="36">
        <f>SUM(D10:I10)</f>
        <v>18924</v>
      </c>
      <c r="K10" s="27">
        <f>'B原料'!K10+'P原料'!K10</f>
        <v>0</v>
      </c>
      <c r="L10" s="14">
        <f>'B原料'!L10+'P原料'!L10</f>
        <v>4345</v>
      </c>
      <c r="M10" s="14">
        <f>'B原料'!M10+'P原料'!M10</f>
        <v>0</v>
      </c>
      <c r="N10" s="14">
        <f>'B原料'!N10+'P原料'!N10</f>
        <v>0</v>
      </c>
      <c r="O10" s="14">
        <f>'B原料'!O10+'P原料'!O10</f>
        <v>11595</v>
      </c>
      <c r="P10" s="23">
        <f>'B原料'!P10+'P原料'!P10</f>
        <v>0</v>
      </c>
      <c r="Q10" s="36">
        <f>SUM(K10:P10)</f>
        <v>15940</v>
      </c>
      <c r="R10" s="27">
        <f>Q10+J10</f>
        <v>34864</v>
      </c>
      <c r="S10" s="7"/>
    </row>
    <row r="11" spans="1:19" s="8" customFormat="1" ht="16.5" customHeight="1">
      <c r="A11" s="109"/>
      <c r="B11" s="53" t="s">
        <v>10</v>
      </c>
      <c r="C11" s="53" t="s">
        <v>2</v>
      </c>
      <c r="D11" s="19">
        <f>'B原料'!D11+'P原料'!D11</f>
        <v>985848</v>
      </c>
      <c r="E11" s="14">
        <f>'B原料'!E11+'P原料'!E11</f>
        <v>586495</v>
      </c>
      <c r="F11" s="14">
        <f>'B原料'!F11+'P原料'!F11</f>
        <v>0</v>
      </c>
      <c r="G11" s="14">
        <f>'B原料'!G11+'P原料'!G11</f>
        <v>0</v>
      </c>
      <c r="H11" s="14">
        <f>'B原料'!H11+'P原料'!H11</f>
        <v>0</v>
      </c>
      <c r="I11" s="23">
        <f>'B原料'!I11+'P原料'!I11</f>
        <v>0</v>
      </c>
      <c r="J11" s="31">
        <f>SUM(D11:I11)</f>
        <v>1572343</v>
      </c>
      <c r="K11" s="27">
        <f>'B原料'!K11+'P原料'!K11</f>
        <v>0</v>
      </c>
      <c r="L11" s="14">
        <f>'B原料'!L11+'P原料'!L11</f>
        <v>404430</v>
      </c>
      <c r="M11" s="14">
        <f>'B原料'!M11+'P原料'!M11</f>
        <v>0</v>
      </c>
      <c r="N11" s="14">
        <f>'B原料'!N11+'P原料'!N11</f>
        <v>0</v>
      </c>
      <c r="O11" s="14">
        <f>'B原料'!O11+'P原料'!O11</f>
        <v>1085298</v>
      </c>
      <c r="P11" s="23">
        <f>'B原料'!P11+'P原料'!P11</f>
        <v>0</v>
      </c>
      <c r="Q11" s="31">
        <f>SUM(K11:P11)</f>
        <v>1489728</v>
      </c>
      <c r="R11" s="27">
        <f>Q11+J11</f>
        <v>3062071</v>
      </c>
      <c r="S11" s="7"/>
    </row>
    <row r="12" spans="1:19" s="8" customFormat="1" ht="16.5" customHeight="1" thickBot="1">
      <c r="A12" s="110"/>
      <c r="B12" s="54" t="s">
        <v>18</v>
      </c>
      <c r="C12" s="55" t="s">
        <v>3</v>
      </c>
      <c r="D12" s="44">
        <f>IF(OR(D10=0,D11=0)," ",D11/D10*1000)</f>
        <v>82677.62495806777</v>
      </c>
      <c r="E12" s="15">
        <f aca="true" t="shared" si="2" ref="E12:R12">IF(OR(E10=0,E11=0)," ",(E11/E10)*1000)</f>
        <v>83785</v>
      </c>
      <c r="F12" s="15" t="str">
        <f t="shared" si="2"/>
        <v> </v>
      </c>
      <c r="G12" s="15" t="str">
        <f t="shared" si="2"/>
        <v> </v>
      </c>
      <c r="H12" s="15" t="str">
        <f t="shared" si="2"/>
        <v> </v>
      </c>
      <c r="I12" s="24" t="str">
        <f t="shared" si="2"/>
        <v> </v>
      </c>
      <c r="J12" s="32">
        <f t="shared" si="2"/>
        <v>83087.24371168886</v>
      </c>
      <c r="K12" s="28" t="str">
        <f t="shared" si="2"/>
        <v> </v>
      </c>
      <c r="L12" s="15">
        <f t="shared" si="2"/>
        <v>93079.40161104717</v>
      </c>
      <c r="M12" s="15" t="str">
        <f t="shared" si="2"/>
        <v> </v>
      </c>
      <c r="N12" s="15" t="str">
        <f t="shared" si="2"/>
        <v> </v>
      </c>
      <c r="O12" s="15">
        <f t="shared" si="2"/>
        <v>93600.51746442431</v>
      </c>
      <c r="P12" s="24" t="str">
        <f t="shared" si="2"/>
        <v> </v>
      </c>
      <c r="Q12" s="32">
        <f t="shared" si="2"/>
        <v>93458.46925972396</v>
      </c>
      <c r="R12" s="28">
        <f t="shared" si="2"/>
        <v>87829.02134006424</v>
      </c>
      <c r="S12" s="7"/>
    </row>
    <row r="13" spans="1:19" s="8" customFormat="1" ht="16.5" customHeight="1">
      <c r="A13" s="108" t="s">
        <v>40</v>
      </c>
      <c r="B13" s="53" t="s">
        <v>9</v>
      </c>
      <c r="C13" s="53" t="s">
        <v>1</v>
      </c>
      <c r="D13" s="18">
        <f>'B原料'!D13+'P原料'!D13</f>
        <v>11478</v>
      </c>
      <c r="E13" s="14">
        <f>'B原料'!E13+'P原料'!E13</f>
        <v>29172</v>
      </c>
      <c r="F13" s="14">
        <f>'B原料'!F13+'P原料'!F13</f>
        <v>11821</v>
      </c>
      <c r="G13" s="14">
        <f>'B原料'!G13+'P原料'!G13</f>
        <v>1800</v>
      </c>
      <c r="H13" s="14">
        <f>'B原料'!H13+'P原料'!H13</f>
        <v>22160</v>
      </c>
      <c r="I13" s="23">
        <f>'B原料'!I13+'P原料'!I13</f>
        <v>28068</v>
      </c>
      <c r="J13" s="36">
        <f>SUM(D13:I13)</f>
        <v>104499</v>
      </c>
      <c r="K13" s="27">
        <f>'B原料'!K13+'P原料'!K13</f>
        <v>24301</v>
      </c>
      <c r="L13" s="14">
        <f>'B原料'!L13+'P原料'!L13</f>
        <v>15899</v>
      </c>
      <c r="M13" s="14">
        <f>'B原料'!M13+'P原料'!M13</f>
        <v>0</v>
      </c>
      <c r="N13" s="14">
        <f>'B原料'!N13+'P原料'!N13</f>
        <v>0</v>
      </c>
      <c r="O13" s="14">
        <f>'B原料'!O13+'P原料'!O13</f>
        <v>14000</v>
      </c>
      <c r="P13" s="23">
        <f>'B原料'!P13+'P原料'!P13</f>
        <v>10996</v>
      </c>
      <c r="Q13" s="36">
        <f>SUM(K13:P13)</f>
        <v>65196</v>
      </c>
      <c r="R13" s="27">
        <f>Q13+J13</f>
        <v>169695</v>
      </c>
      <c r="S13" s="7"/>
    </row>
    <row r="14" spans="1:19" s="8" customFormat="1" ht="16.5" customHeight="1">
      <c r="A14" s="109"/>
      <c r="B14" s="53" t="s">
        <v>10</v>
      </c>
      <c r="C14" s="53" t="s">
        <v>2</v>
      </c>
      <c r="D14" s="19">
        <f>'B原料'!D14+'P原料'!D14</f>
        <v>1083285</v>
      </c>
      <c r="E14" s="14">
        <f>'B原料'!E14+'P原料'!E14</f>
        <v>2553410</v>
      </c>
      <c r="F14" s="14">
        <f>'B原料'!F14+'P原料'!F14</f>
        <v>1028168</v>
      </c>
      <c r="G14" s="14">
        <f>'B原料'!G14+'P原料'!G14</f>
        <v>153162</v>
      </c>
      <c r="H14" s="14">
        <f>'B原料'!H14+'P原料'!H14</f>
        <v>1944715</v>
      </c>
      <c r="I14" s="23">
        <f>'B原料'!I14+'P原料'!I14</f>
        <v>2542085</v>
      </c>
      <c r="J14" s="31">
        <f>SUM(D14:I14)</f>
        <v>9304825</v>
      </c>
      <c r="K14" s="27">
        <f>'B原料'!K14+'P原料'!K14</f>
        <v>2195661</v>
      </c>
      <c r="L14" s="14">
        <f>'B原料'!L14+'P原料'!L14</f>
        <v>1503877</v>
      </c>
      <c r="M14" s="14">
        <f>'B原料'!M14+'P原料'!M14</f>
        <v>0</v>
      </c>
      <c r="N14" s="14">
        <f>'B原料'!N14+'P原料'!N14</f>
        <v>0</v>
      </c>
      <c r="O14" s="14">
        <f>'B原料'!O14+'P原料'!O14</f>
        <v>1540690</v>
      </c>
      <c r="P14" s="23">
        <f>'B原料'!P14+'P原料'!P14</f>
        <v>1146845</v>
      </c>
      <c r="Q14" s="31">
        <f>SUM(K14:P14)</f>
        <v>6387073</v>
      </c>
      <c r="R14" s="27">
        <f>Q14+J14</f>
        <v>15691898</v>
      </c>
      <c r="S14" s="7"/>
    </row>
    <row r="15" spans="1:19" s="8" customFormat="1" ht="16.5" customHeight="1" thickBot="1">
      <c r="A15" s="110"/>
      <c r="B15" s="54" t="s">
        <v>18</v>
      </c>
      <c r="C15" s="55" t="s">
        <v>3</v>
      </c>
      <c r="D15" s="44">
        <f>IF(OR(D13=0,D14=0)," ",D14/D13*1000)</f>
        <v>94379.24725561944</v>
      </c>
      <c r="E15" s="15">
        <f aca="true" t="shared" si="3" ref="E15:R15">IF(OR(E13=0,E14=0)," ",(E14/E13)*1000)</f>
        <v>87529.48032359796</v>
      </c>
      <c r="F15" s="15">
        <f t="shared" si="3"/>
        <v>86978.08984011505</v>
      </c>
      <c r="G15" s="15">
        <f t="shared" si="3"/>
        <v>85090</v>
      </c>
      <c r="H15" s="15">
        <f t="shared" si="3"/>
        <v>87757.89711191335</v>
      </c>
      <c r="I15" s="24">
        <f t="shared" si="3"/>
        <v>90568.79720678352</v>
      </c>
      <c r="J15" s="32">
        <f t="shared" si="3"/>
        <v>89042.23963865683</v>
      </c>
      <c r="K15" s="28">
        <f t="shared" si="3"/>
        <v>90352.70153491627</v>
      </c>
      <c r="L15" s="15">
        <f t="shared" si="3"/>
        <v>94589.40813887666</v>
      </c>
      <c r="M15" s="15" t="str">
        <f t="shared" si="3"/>
        <v> </v>
      </c>
      <c r="N15" s="15" t="str">
        <f t="shared" si="3"/>
        <v> </v>
      </c>
      <c r="O15" s="15">
        <f t="shared" si="3"/>
        <v>110049.28571428571</v>
      </c>
      <c r="P15" s="24">
        <f t="shared" si="3"/>
        <v>104296.56238632229</v>
      </c>
      <c r="Q15" s="32">
        <f t="shared" si="3"/>
        <v>97967.25259218358</v>
      </c>
      <c r="R15" s="28">
        <f t="shared" si="3"/>
        <v>92471.18654055806</v>
      </c>
      <c r="S15" s="7"/>
    </row>
    <row r="16" spans="1:19" s="8" customFormat="1" ht="16.5" customHeight="1">
      <c r="A16" s="108" t="s">
        <v>24</v>
      </c>
      <c r="B16" s="53" t="s">
        <v>9</v>
      </c>
      <c r="C16" s="53" t="s">
        <v>1</v>
      </c>
      <c r="D16" s="18">
        <f>'B原料'!D16+'P原料'!D16</f>
        <v>45152</v>
      </c>
      <c r="E16" s="14">
        <f>'B原料'!E16+'P原料'!E16</f>
        <v>31051</v>
      </c>
      <c r="F16" s="14">
        <f>'B原料'!F16+'P原料'!F16</f>
        <v>18649</v>
      </c>
      <c r="G16" s="14">
        <f>'B原料'!G16+'P原料'!G16</f>
        <v>53202</v>
      </c>
      <c r="H16" s="14">
        <f>'B原料'!H16+'P原料'!H16</f>
        <v>16800</v>
      </c>
      <c r="I16" s="23">
        <f>'B原料'!I16+'P原料'!I16</f>
        <v>9241</v>
      </c>
      <c r="J16" s="36">
        <f>SUM(D16:I16)</f>
        <v>174095</v>
      </c>
      <c r="K16" s="27">
        <f>'B原料'!K16+'P原料'!K16</f>
        <v>9920</v>
      </c>
      <c r="L16" s="14">
        <f>'B原料'!L16+'P原料'!L16</f>
        <v>13583</v>
      </c>
      <c r="M16" s="14">
        <f>'B原料'!M16+'P原料'!M16</f>
        <v>1000</v>
      </c>
      <c r="N16" s="14">
        <f>'B原料'!N16+'P原料'!N16</f>
        <v>9905</v>
      </c>
      <c r="O16" s="14">
        <f>'B原料'!O16+'P原料'!O16</f>
        <v>0</v>
      </c>
      <c r="P16" s="23">
        <f>'B原料'!P16+'P原料'!P16</f>
        <v>14999</v>
      </c>
      <c r="Q16" s="36">
        <f>SUM(K16:P16)</f>
        <v>49407</v>
      </c>
      <c r="R16" s="27">
        <f>Q16+J16</f>
        <v>223502</v>
      </c>
      <c r="S16" s="7"/>
    </row>
    <row r="17" spans="1:19" s="8" customFormat="1" ht="16.5" customHeight="1">
      <c r="A17" s="109"/>
      <c r="B17" s="53" t="s">
        <v>10</v>
      </c>
      <c r="C17" s="53" t="s">
        <v>2</v>
      </c>
      <c r="D17" s="19">
        <f>'B原料'!D17+'P原料'!D17</f>
        <v>4118761</v>
      </c>
      <c r="E17" s="14">
        <f>'B原料'!E17+'P原料'!E17</f>
        <v>2625749</v>
      </c>
      <c r="F17" s="14">
        <f>'B原料'!F17+'P原料'!F17</f>
        <v>1535249</v>
      </c>
      <c r="G17" s="14">
        <f>'B原料'!G17+'P原料'!G17</f>
        <v>4422522</v>
      </c>
      <c r="H17" s="14">
        <f>'B原料'!H17+'P原料'!H17</f>
        <v>1472701</v>
      </c>
      <c r="I17" s="23">
        <f>'B原料'!I17+'P原料'!I17</f>
        <v>852705</v>
      </c>
      <c r="J17" s="31">
        <f>SUM(D17:I17)</f>
        <v>15027687</v>
      </c>
      <c r="K17" s="27">
        <f>'B原料'!K17+'P原料'!K17</f>
        <v>877533</v>
      </c>
      <c r="L17" s="14">
        <f>'B原料'!L17+'P原料'!L17</f>
        <v>1200583</v>
      </c>
      <c r="M17" s="14">
        <f>'B原料'!M17+'P原料'!M17</f>
        <v>97615</v>
      </c>
      <c r="N17" s="14">
        <f>'B原料'!N17+'P原料'!N17</f>
        <v>985954</v>
      </c>
      <c r="O17" s="14">
        <f>'B原料'!O17+'P原料'!O17</f>
        <v>0</v>
      </c>
      <c r="P17" s="23">
        <f>'B原料'!P17+'P原料'!P17</f>
        <v>1590589</v>
      </c>
      <c r="Q17" s="31">
        <f>SUM(K17:P17)</f>
        <v>4752274</v>
      </c>
      <c r="R17" s="27">
        <f>Q17+J17</f>
        <v>19779961</v>
      </c>
      <c r="S17" s="7"/>
    </row>
    <row r="18" spans="1:19" s="8" customFormat="1" ht="16.5" customHeight="1" thickBot="1">
      <c r="A18" s="110"/>
      <c r="B18" s="54" t="s">
        <v>18</v>
      </c>
      <c r="C18" s="55" t="s">
        <v>3</v>
      </c>
      <c r="D18" s="44">
        <f>IF(OR(D16=0,D17=0)," ",D17/D16*1000)</f>
        <v>91219.90166548546</v>
      </c>
      <c r="E18" s="15">
        <f aca="true" t="shared" si="4" ref="E18:R18">IF(OR(E16=0,E17=0)," ",(E17/E16)*1000)</f>
        <v>84562.46175646517</v>
      </c>
      <c r="F18" s="15">
        <f t="shared" si="4"/>
        <v>82323.39535631938</v>
      </c>
      <c r="G18" s="15">
        <f t="shared" si="4"/>
        <v>83126.98770722905</v>
      </c>
      <c r="H18" s="15">
        <f t="shared" si="4"/>
        <v>87660.7738095238</v>
      </c>
      <c r="I18" s="24">
        <f t="shared" si="4"/>
        <v>92274.10453414133</v>
      </c>
      <c r="J18" s="32">
        <f t="shared" si="4"/>
        <v>86318.88911226629</v>
      </c>
      <c r="K18" s="28">
        <f t="shared" si="4"/>
        <v>88460.98790322582</v>
      </c>
      <c r="L18" s="15">
        <f t="shared" si="4"/>
        <v>88388.6475741736</v>
      </c>
      <c r="M18" s="15">
        <f t="shared" si="4"/>
        <v>97615</v>
      </c>
      <c r="N18" s="15">
        <f t="shared" si="4"/>
        <v>99541.03987884906</v>
      </c>
      <c r="O18" s="15" t="str">
        <f t="shared" si="4"/>
        <v> </v>
      </c>
      <c r="P18" s="24">
        <f t="shared" si="4"/>
        <v>106046.33642242815</v>
      </c>
      <c r="Q18" s="32">
        <f t="shared" si="4"/>
        <v>96186.24891209748</v>
      </c>
      <c r="R18" s="28">
        <f t="shared" si="4"/>
        <v>88500.15212391835</v>
      </c>
      <c r="S18" s="7"/>
    </row>
    <row r="19" spans="1:19" s="8" customFormat="1" ht="16.5" customHeight="1">
      <c r="A19" s="108" t="s">
        <v>21</v>
      </c>
      <c r="B19" s="53" t="s">
        <v>9</v>
      </c>
      <c r="C19" s="53" t="s">
        <v>1</v>
      </c>
      <c r="D19" s="18">
        <f>'B原料'!D19+'P原料'!D19</f>
        <v>17960</v>
      </c>
      <c r="E19" s="14">
        <f>'B原料'!E19+'P原料'!E19</f>
        <v>7747</v>
      </c>
      <c r="F19" s="14">
        <f>'B原料'!F19+'P原料'!F19</f>
        <v>2984</v>
      </c>
      <c r="G19" s="14">
        <f>'B原料'!G19+'P原料'!G19</f>
        <v>23593</v>
      </c>
      <c r="H19" s="14">
        <f>'B原料'!H19+'P原料'!H19</f>
        <v>11342</v>
      </c>
      <c r="I19" s="23">
        <f>'B原料'!I19+'P原料'!I19</f>
        <v>9909</v>
      </c>
      <c r="J19" s="36">
        <f>SUM(D19:I19)</f>
        <v>73535</v>
      </c>
      <c r="K19" s="27">
        <f>'B原料'!K19+'P原料'!K19</f>
        <v>11000</v>
      </c>
      <c r="L19" s="14">
        <f>'B原料'!L19+'P原料'!L19</f>
        <v>1500</v>
      </c>
      <c r="M19" s="14">
        <f>'B原料'!M19+'P原料'!M19</f>
        <v>0</v>
      </c>
      <c r="N19" s="14">
        <f>'B原料'!N19+'P原料'!N19</f>
        <v>16825</v>
      </c>
      <c r="O19" s="14">
        <f>'B原料'!O19+'P原料'!O19</f>
        <v>1300</v>
      </c>
      <c r="P19" s="23">
        <f>'B原料'!P19+'P原料'!P19</f>
        <v>0</v>
      </c>
      <c r="Q19" s="36">
        <f>SUM(K19:P19)</f>
        <v>30625</v>
      </c>
      <c r="R19" s="27">
        <f>Q19+J19</f>
        <v>104160</v>
      </c>
      <c r="S19" s="7"/>
    </row>
    <row r="20" spans="1:19" s="8" customFormat="1" ht="16.5" customHeight="1">
      <c r="A20" s="109"/>
      <c r="B20" s="53" t="s">
        <v>10</v>
      </c>
      <c r="C20" s="53" t="s">
        <v>2</v>
      </c>
      <c r="D20" s="19">
        <f>'B原料'!D20+'P原料'!D20</f>
        <v>1514384</v>
      </c>
      <c r="E20" s="14">
        <f>'B原料'!E20+'P原料'!E20</f>
        <v>635219</v>
      </c>
      <c r="F20" s="14">
        <f>'B原料'!F20+'P原料'!F20</f>
        <v>242504</v>
      </c>
      <c r="G20" s="14">
        <f>'B原料'!G20+'P原料'!G20</f>
        <v>1996184</v>
      </c>
      <c r="H20" s="14">
        <f>'B原料'!H20+'P原料'!H20</f>
        <v>969071</v>
      </c>
      <c r="I20" s="23">
        <f>'B原料'!I20+'P原料'!I20</f>
        <v>885569</v>
      </c>
      <c r="J20" s="31">
        <f>SUM(D20:I20)</f>
        <v>6242931</v>
      </c>
      <c r="K20" s="27">
        <f>'B原料'!K20+'P原料'!K20</f>
        <v>995634</v>
      </c>
      <c r="L20" s="14">
        <f>'B原料'!L20+'P原料'!L20</f>
        <v>131553</v>
      </c>
      <c r="M20" s="14">
        <f>'B原料'!M20+'P原料'!M20</f>
        <v>0</v>
      </c>
      <c r="N20" s="14">
        <f>'B原料'!N20+'P原料'!N20</f>
        <v>1902810</v>
      </c>
      <c r="O20" s="14">
        <f>'B原料'!O20+'P原料'!O20</f>
        <v>172440</v>
      </c>
      <c r="P20" s="23">
        <f>'B原料'!P20+'P原料'!P20</f>
        <v>0</v>
      </c>
      <c r="Q20" s="31">
        <f>SUM(K20:P20)</f>
        <v>3202437</v>
      </c>
      <c r="R20" s="27">
        <f>Q20+J20</f>
        <v>9445368</v>
      </c>
      <c r="S20" s="7"/>
    </row>
    <row r="21" spans="1:19" s="8" customFormat="1" ht="16.5" customHeight="1" thickBot="1">
      <c r="A21" s="110"/>
      <c r="B21" s="54" t="s">
        <v>18</v>
      </c>
      <c r="C21" s="55" t="s">
        <v>3</v>
      </c>
      <c r="D21" s="44">
        <f>IF(OR(D19=0,D20=0)," ",D20/D19*1000)</f>
        <v>84319.82182628062</v>
      </c>
      <c r="E21" s="15">
        <f aca="true" t="shared" si="5" ref="E21:R21">IF(OR(E19=0,E20=0)," ",(E20/E19)*1000)</f>
        <v>81995.48212211177</v>
      </c>
      <c r="F21" s="15">
        <f t="shared" si="5"/>
        <v>81268.09651474531</v>
      </c>
      <c r="G21" s="15">
        <f t="shared" si="5"/>
        <v>84609.16373500615</v>
      </c>
      <c r="H21" s="15">
        <f t="shared" si="5"/>
        <v>85440.92752600952</v>
      </c>
      <c r="I21" s="24">
        <f t="shared" si="5"/>
        <v>89370.16853365627</v>
      </c>
      <c r="J21" s="32">
        <f t="shared" si="5"/>
        <v>84897.40939688584</v>
      </c>
      <c r="K21" s="28">
        <f t="shared" si="5"/>
        <v>90512.18181818181</v>
      </c>
      <c r="L21" s="15">
        <f t="shared" si="5"/>
        <v>87702</v>
      </c>
      <c r="M21" s="15" t="str">
        <f t="shared" si="5"/>
        <v> </v>
      </c>
      <c r="N21" s="15">
        <f t="shared" si="5"/>
        <v>113094.20505200594</v>
      </c>
      <c r="O21" s="15">
        <f t="shared" si="5"/>
        <v>132646.15384615384</v>
      </c>
      <c r="P21" s="24" t="str">
        <f t="shared" si="5"/>
        <v> </v>
      </c>
      <c r="Q21" s="32">
        <f t="shared" si="5"/>
        <v>104569.37142857142</v>
      </c>
      <c r="R21" s="28">
        <f t="shared" si="5"/>
        <v>90681.33640552995</v>
      </c>
      <c r="S21" s="7"/>
    </row>
    <row r="22" spans="1:19" s="8" customFormat="1" ht="16.5" customHeight="1">
      <c r="A22" s="108" t="s">
        <v>39</v>
      </c>
      <c r="B22" s="53" t="s">
        <v>9</v>
      </c>
      <c r="C22" s="53" t="s">
        <v>1</v>
      </c>
      <c r="D22" s="18">
        <f>'B原料'!D22+'P原料'!D22</f>
        <v>0</v>
      </c>
      <c r="E22" s="14">
        <f>'B原料'!E22+'P原料'!E22</f>
        <v>0</v>
      </c>
      <c r="F22" s="14">
        <f>'B原料'!F22+'P原料'!F22</f>
        <v>0</v>
      </c>
      <c r="G22" s="14">
        <f>'B原料'!G22+'P原料'!G22</f>
        <v>0</v>
      </c>
      <c r="H22" s="14">
        <f>'B原料'!H22+'P原料'!H22</f>
        <v>0</v>
      </c>
      <c r="I22" s="23">
        <f>'B原料'!I22+'P原料'!I22</f>
        <v>0</v>
      </c>
      <c r="J22" s="36">
        <f>SUM(D22:I22)</f>
        <v>0</v>
      </c>
      <c r="K22" s="27">
        <f>'B原料'!K22+'P原料'!K22</f>
        <v>0</v>
      </c>
      <c r="L22" s="14">
        <f>'B原料'!L22+'P原料'!L22</f>
        <v>0</v>
      </c>
      <c r="M22" s="14">
        <f>'B原料'!M22+'P原料'!M22</f>
        <v>0</v>
      </c>
      <c r="N22" s="14">
        <f>'B原料'!N22+'P原料'!N22</f>
        <v>0</v>
      </c>
      <c r="O22" s="14">
        <f>'B原料'!O22+'P原料'!O22</f>
        <v>0</v>
      </c>
      <c r="P22" s="23">
        <f>'B原料'!P22+'P原料'!P22</f>
        <v>0</v>
      </c>
      <c r="Q22" s="36">
        <f>SUM(K22:P22)</f>
        <v>0</v>
      </c>
      <c r="R22" s="27">
        <f>Q22+J22</f>
        <v>0</v>
      </c>
      <c r="S22" s="7"/>
    </row>
    <row r="23" spans="1:19" s="8" customFormat="1" ht="16.5" customHeight="1">
      <c r="A23" s="109"/>
      <c r="B23" s="53" t="s">
        <v>10</v>
      </c>
      <c r="C23" s="53" t="s">
        <v>2</v>
      </c>
      <c r="D23" s="19">
        <f>'B原料'!D23+'P原料'!D23</f>
        <v>0</v>
      </c>
      <c r="E23" s="14">
        <f>'B原料'!E23+'P原料'!E23</f>
        <v>0</v>
      </c>
      <c r="F23" s="14">
        <f>'B原料'!F23+'P原料'!F23</f>
        <v>0</v>
      </c>
      <c r="G23" s="14">
        <f>'B原料'!G23+'P原料'!G23</f>
        <v>0</v>
      </c>
      <c r="H23" s="14">
        <f>'B原料'!H23+'P原料'!H23</f>
        <v>0</v>
      </c>
      <c r="I23" s="23">
        <f>'B原料'!I23+'P原料'!I23</f>
        <v>0</v>
      </c>
      <c r="J23" s="31">
        <f>SUM(D23:I23)</f>
        <v>0</v>
      </c>
      <c r="K23" s="27">
        <f>'B原料'!K23+'P原料'!K23</f>
        <v>0</v>
      </c>
      <c r="L23" s="14">
        <f>'B原料'!L23+'P原料'!L23</f>
        <v>0</v>
      </c>
      <c r="M23" s="14">
        <f>'B原料'!M23+'P原料'!M23</f>
        <v>0</v>
      </c>
      <c r="N23" s="14">
        <f>'B原料'!N23+'P原料'!N23</f>
        <v>0</v>
      </c>
      <c r="O23" s="14">
        <f>'B原料'!O23+'P原料'!O23</f>
        <v>0</v>
      </c>
      <c r="P23" s="23">
        <f>'B原料'!P23+'P原料'!P23</f>
        <v>0</v>
      </c>
      <c r="Q23" s="31">
        <f>SUM(K23:P23)</f>
        <v>0</v>
      </c>
      <c r="R23" s="27">
        <f>Q23+J23</f>
        <v>0</v>
      </c>
      <c r="S23" s="7"/>
    </row>
    <row r="24" spans="1:19" s="8" customFormat="1" ht="16.5" customHeight="1" thickBot="1">
      <c r="A24" s="110"/>
      <c r="B24" s="54" t="s">
        <v>18</v>
      </c>
      <c r="C24" s="55" t="s">
        <v>3</v>
      </c>
      <c r="D24" s="44" t="str">
        <f>IF(OR(D22=0,D23=0)," ",D23/D22*1000)</f>
        <v> </v>
      </c>
      <c r="E24" s="15" t="str">
        <f aca="true" t="shared" si="6" ref="E24:R24">IF(OR(E22=0,E23=0)," ",(E23/E22)*1000)</f>
        <v> </v>
      </c>
      <c r="F24" s="15" t="str">
        <f t="shared" si="6"/>
        <v> </v>
      </c>
      <c r="G24" s="15" t="str">
        <f t="shared" si="6"/>
        <v> </v>
      </c>
      <c r="H24" s="15" t="str">
        <f t="shared" si="6"/>
        <v> </v>
      </c>
      <c r="I24" s="24" t="str">
        <f t="shared" si="6"/>
        <v> </v>
      </c>
      <c r="J24" s="32" t="str">
        <f t="shared" si="6"/>
        <v> </v>
      </c>
      <c r="K24" s="28" t="str">
        <f t="shared" si="6"/>
        <v> </v>
      </c>
      <c r="L24" s="15" t="str">
        <f t="shared" si="6"/>
        <v> </v>
      </c>
      <c r="M24" s="15" t="str">
        <f t="shared" si="6"/>
        <v> </v>
      </c>
      <c r="N24" s="15" t="str">
        <f t="shared" si="6"/>
        <v> </v>
      </c>
      <c r="O24" s="15" t="str">
        <f t="shared" si="6"/>
        <v> </v>
      </c>
      <c r="P24" s="24" t="str">
        <f t="shared" si="6"/>
        <v> </v>
      </c>
      <c r="Q24" s="32" t="str">
        <f t="shared" si="6"/>
        <v> </v>
      </c>
      <c r="R24" s="28" t="str">
        <f t="shared" si="6"/>
        <v> </v>
      </c>
      <c r="S24" s="7"/>
    </row>
    <row r="25" spans="1:19" s="8" customFormat="1" ht="16.5" customHeight="1">
      <c r="A25" s="108" t="s">
        <v>11</v>
      </c>
      <c r="B25" s="53" t="s">
        <v>9</v>
      </c>
      <c r="C25" s="53" t="s">
        <v>1</v>
      </c>
      <c r="D25" s="18">
        <f>'B原料'!D25+'P原料'!D25</f>
        <v>0</v>
      </c>
      <c r="E25" s="14">
        <f>'B原料'!E25+'P原料'!E25</f>
        <v>0</v>
      </c>
      <c r="F25" s="14">
        <f>'B原料'!F25+'P原料'!F25</f>
        <v>0</v>
      </c>
      <c r="G25" s="14">
        <f>'B原料'!G25+'P原料'!G25</f>
        <v>0</v>
      </c>
      <c r="H25" s="14">
        <f>'B原料'!H25+'P原料'!H25</f>
        <v>0</v>
      </c>
      <c r="I25" s="23">
        <f>'B原料'!I25+'P原料'!I25</f>
        <v>0</v>
      </c>
      <c r="J25" s="36">
        <f>SUM(D25:I25)</f>
        <v>0</v>
      </c>
      <c r="K25" s="27">
        <f>'B原料'!K25+'P原料'!K25</f>
        <v>0</v>
      </c>
      <c r="L25" s="14">
        <f>'B原料'!L25+'P原料'!L25</f>
        <v>0</v>
      </c>
      <c r="M25" s="14">
        <f>'B原料'!M25+'P原料'!M25</f>
        <v>0</v>
      </c>
      <c r="N25" s="14">
        <f>'B原料'!N25+'P原料'!N25</f>
        <v>0</v>
      </c>
      <c r="O25" s="14">
        <f>'B原料'!O25+'P原料'!O25</f>
        <v>0</v>
      </c>
      <c r="P25" s="23">
        <f>'B原料'!P25+'P原料'!P25</f>
        <v>0</v>
      </c>
      <c r="Q25" s="36">
        <f>SUM(K25:P25)</f>
        <v>0</v>
      </c>
      <c r="R25" s="27">
        <f>Q25+J25</f>
        <v>0</v>
      </c>
      <c r="S25" s="7"/>
    </row>
    <row r="26" spans="1:19" s="8" customFormat="1" ht="16.5" customHeight="1">
      <c r="A26" s="109"/>
      <c r="B26" s="53" t="s">
        <v>10</v>
      </c>
      <c r="C26" s="53" t="s">
        <v>2</v>
      </c>
      <c r="D26" s="19">
        <f>'B原料'!D26+'P原料'!D26</f>
        <v>0</v>
      </c>
      <c r="E26" s="14">
        <f>'B原料'!E26+'P原料'!E26</f>
        <v>0</v>
      </c>
      <c r="F26" s="14">
        <f>'B原料'!F26+'P原料'!F26</f>
        <v>0</v>
      </c>
      <c r="G26" s="14">
        <f>'B原料'!G26+'P原料'!G26</f>
        <v>0</v>
      </c>
      <c r="H26" s="14">
        <f>'B原料'!H26+'P原料'!H26</f>
        <v>0</v>
      </c>
      <c r="I26" s="23">
        <f>'B原料'!I26+'P原料'!I26</f>
        <v>0</v>
      </c>
      <c r="J26" s="31">
        <f>SUM(D26:I26)</f>
        <v>0</v>
      </c>
      <c r="K26" s="27">
        <f>'B原料'!K26+'P原料'!K26</f>
        <v>0</v>
      </c>
      <c r="L26" s="14">
        <f>'B原料'!L26+'P原料'!L26</f>
        <v>0</v>
      </c>
      <c r="M26" s="14">
        <f>'B原料'!M26+'P原料'!M26</f>
        <v>0</v>
      </c>
      <c r="N26" s="14">
        <f>'B原料'!N26+'P原料'!N26</f>
        <v>0</v>
      </c>
      <c r="O26" s="14">
        <f>'B原料'!O26+'P原料'!O26</f>
        <v>0</v>
      </c>
      <c r="P26" s="23">
        <f>'B原料'!P26+'P原料'!P26</f>
        <v>0</v>
      </c>
      <c r="Q26" s="31">
        <f>SUM(K26:P26)</f>
        <v>0</v>
      </c>
      <c r="R26" s="27">
        <f>Q26+J26</f>
        <v>0</v>
      </c>
      <c r="S26" s="7"/>
    </row>
    <row r="27" spans="1:19" s="8" customFormat="1" ht="16.5" customHeight="1" thickBot="1">
      <c r="A27" s="110"/>
      <c r="B27" s="54" t="s">
        <v>18</v>
      </c>
      <c r="C27" s="55" t="s">
        <v>3</v>
      </c>
      <c r="D27" s="44" t="str">
        <f>IF(OR(D25=0,D26=0)," ",D26/D25*1000)</f>
        <v> </v>
      </c>
      <c r="E27" s="15" t="str">
        <f aca="true" t="shared" si="7" ref="E27:R27">IF(OR(E25=0,E26=0)," ",(E26/E25)*1000)</f>
        <v> </v>
      </c>
      <c r="F27" s="15" t="str">
        <f t="shared" si="7"/>
        <v> </v>
      </c>
      <c r="G27" s="15" t="str">
        <f t="shared" si="7"/>
        <v> </v>
      </c>
      <c r="H27" s="15" t="str">
        <f t="shared" si="7"/>
        <v> </v>
      </c>
      <c r="I27" s="24" t="str">
        <f t="shared" si="7"/>
        <v> </v>
      </c>
      <c r="J27" s="32" t="str">
        <f t="shared" si="7"/>
        <v> </v>
      </c>
      <c r="K27" s="28" t="str">
        <f t="shared" si="7"/>
        <v> </v>
      </c>
      <c r="L27" s="15" t="str">
        <f t="shared" si="7"/>
        <v> </v>
      </c>
      <c r="M27" s="15" t="str">
        <f t="shared" si="7"/>
        <v> </v>
      </c>
      <c r="N27" s="15" t="str">
        <f t="shared" si="7"/>
        <v> </v>
      </c>
      <c r="O27" s="15" t="str">
        <f t="shared" si="7"/>
        <v> </v>
      </c>
      <c r="P27" s="24" t="str">
        <f t="shared" si="7"/>
        <v> </v>
      </c>
      <c r="Q27" s="32" t="str">
        <f t="shared" si="7"/>
        <v> </v>
      </c>
      <c r="R27" s="28" t="str">
        <f t="shared" si="7"/>
        <v> </v>
      </c>
      <c r="S27" s="7"/>
    </row>
    <row r="28" spans="1:19" s="8" customFormat="1" ht="16.5" customHeight="1">
      <c r="A28" s="108" t="s">
        <v>49</v>
      </c>
      <c r="B28" s="53" t="s">
        <v>9</v>
      </c>
      <c r="C28" s="53" t="s">
        <v>1</v>
      </c>
      <c r="D28" s="18">
        <f>'B原料'!D28+'P原料'!D28</f>
        <v>0</v>
      </c>
      <c r="E28" s="14">
        <f>'B原料'!E28+'P原料'!E28</f>
        <v>0</v>
      </c>
      <c r="F28" s="14">
        <f>'B原料'!F28+'P原料'!F28</f>
        <v>0</v>
      </c>
      <c r="G28" s="14">
        <f>'B原料'!G28+'P原料'!G28</f>
        <v>0</v>
      </c>
      <c r="H28" s="14">
        <f>'B原料'!H28+'P原料'!H28</f>
        <v>0</v>
      </c>
      <c r="I28" s="23">
        <f>'B原料'!I28+'P原料'!I28</f>
        <v>0</v>
      </c>
      <c r="J28" s="36">
        <f>SUM(D28:I28)</f>
        <v>0</v>
      </c>
      <c r="K28" s="27">
        <f>'B原料'!K28+'P原料'!K28</f>
        <v>0</v>
      </c>
      <c r="L28" s="14">
        <f>'B原料'!L28+'P原料'!L28</f>
        <v>0</v>
      </c>
      <c r="M28" s="14">
        <f>'B原料'!M28+'P原料'!M28</f>
        <v>0</v>
      </c>
      <c r="N28" s="14">
        <f>'B原料'!N28+'P原料'!N28</f>
        <v>0</v>
      </c>
      <c r="O28" s="14">
        <f>'B原料'!O28+'P原料'!O28</f>
        <v>0</v>
      </c>
      <c r="P28" s="23">
        <f>'B原料'!P28+'P原料'!P28</f>
        <v>0</v>
      </c>
      <c r="Q28" s="36">
        <f>SUM(K28:P28)</f>
        <v>0</v>
      </c>
      <c r="R28" s="27">
        <f>Q28+J28</f>
        <v>0</v>
      </c>
      <c r="S28" s="7"/>
    </row>
    <row r="29" spans="1:19" s="8" customFormat="1" ht="16.5" customHeight="1">
      <c r="A29" s="109"/>
      <c r="B29" s="53" t="s">
        <v>10</v>
      </c>
      <c r="C29" s="53" t="s">
        <v>2</v>
      </c>
      <c r="D29" s="19">
        <f>'B原料'!D29+'P原料'!D29</f>
        <v>0</v>
      </c>
      <c r="E29" s="14">
        <f>'B原料'!E29+'P原料'!E29</f>
        <v>0</v>
      </c>
      <c r="F29" s="14">
        <f>'B原料'!F29+'P原料'!F29</f>
        <v>0</v>
      </c>
      <c r="G29" s="14">
        <f>'B原料'!G29+'P原料'!G29</f>
        <v>0</v>
      </c>
      <c r="H29" s="14">
        <f>'B原料'!H29+'P原料'!H29</f>
        <v>0</v>
      </c>
      <c r="I29" s="23">
        <f>'B原料'!I29+'P原料'!I29</f>
        <v>0</v>
      </c>
      <c r="J29" s="31">
        <f>SUM(D29:I29)</f>
        <v>0</v>
      </c>
      <c r="K29" s="27">
        <f>'B原料'!K29+'P原料'!K29</f>
        <v>0</v>
      </c>
      <c r="L29" s="14">
        <f>'B原料'!L29+'P原料'!L29</f>
        <v>0</v>
      </c>
      <c r="M29" s="14">
        <f>'B原料'!M29+'P原料'!M29</f>
        <v>0</v>
      </c>
      <c r="N29" s="14">
        <f>'B原料'!N29+'P原料'!N29</f>
        <v>0</v>
      </c>
      <c r="O29" s="14">
        <f>'B原料'!O29+'P原料'!O29</f>
        <v>0</v>
      </c>
      <c r="P29" s="23">
        <f>'B原料'!P29+'P原料'!P29</f>
        <v>0</v>
      </c>
      <c r="Q29" s="31">
        <f>SUM(K29:P29)</f>
        <v>0</v>
      </c>
      <c r="R29" s="27">
        <f>Q29+J29</f>
        <v>0</v>
      </c>
      <c r="S29" s="7"/>
    </row>
    <row r="30" spans="1:19" s="8" customFormat="1" ht="16.5" customHeight="1" thickBot="1">
      <c r="A30" s="110"/>
      <c r="B30" s="54" t="s">
        <v>18</v>
      </c>
      <c r="C30" s="55" t="s">
        <v>3</v>
      </c>
      <c r="D30" s="44" t="str">
        <f>IF(OR(D28=0,D29=0)," ",D29/D28*1000)</f>
        <v> </v>
      </c>
      <c r="E30" s="15" t="str">
        <f aca="true" t="shared" si="8" ref="E30:R30">IF(OR(E28=0,E29=0)," ",(E29/E28)*1000)</f>
        <v> </v>
      </c>
      <c r="F30" s="15" t="str">
        <f t="shared" si="8"/>
        <v> </v>
      </c>
      <c r="G30" s="15" t="str">
        <f t="shared" si="8"/>
        <v> </v>
      </c>
      <c r="H30" s="15" t="str">
        <f t="shared" si="8"/>
        <v> </v>
      </c>
      <c r="I30" s="24" t="str">
        <f t="shared" si="8"/>
        <v> </v>
      </c>
      <c r="J30" s="32" t="str">
        <f t="shared" si="8"/>
        <v> </v>
      </c>
      <c r="K30" s="28" t="str">
        <f t="shared" si="8"/>
        <v> </v>
      </c>
      <c r="L30" s="15" t="str">
        <f t="shared" si="8"/>
        <v> </v>
      </c>
      <c r="M30" s="15" t="str">
        <f t="shared" si="8"/>
        <v> </v>
      </c>
      <c r="N30" s="15" t="str">
        <f t="shared" si="8"/>
        <v> </v>
      </c>
      <c r="O30" s="15" t="str">
        <f t="shared" si="8"/>
        <v> </v>
      </c>
      <c r="P30" s="24" t="str">
        <f t="shared" si="8"/>
        <v> </v>
      </c>
      <c r="Q30" s="32" t="str">
        <f t="shared" si="8"/>
        <v> </v>
      </c>
      <c r="R30" s="28" t="str">
        <f t="shared" si="8"/>
        <v> </v>
      </c>
      <c r="S30" s="7"/>
    </row>
    <row r="31" spans="1:19" s="8" customFormat="1" ht="16.5" customHeight="1">
      <c r="A31" s="108" t="s">
        <v>22</v>
      </c>
      <c r="B31" s="53" t="s">
        <v>9</v>
      </c>
      <c r="C31" s="53" t="s">
        <v>1</v>
      </c>
      <c r="D31" s="18">
        <f>'B原料'!D31+'P原料'!D31</f>
        <v>0</v>
      </c>
      <c r="E31" s="14">
        <f>'B原料'!E31+'P原料'!E31</f>
        <v>0</v>
      </c>
      <c r="F31" s="14">
        <f>'B原料'!F31+'P原料'!F31</f>
        <v>0</v>
      </c>
      <c r="G31" s="14">
        <f>'B原料'!G31+'P原料'!G31</f>
        <v>0</v>
      </c>
      <c r="H31" s="14">
        <f>'B原料'!H31+'P原料'!H31</f>
        <v>0</v>
      </c>
      <c r="I31" s="23">
        <f>'B原料'!I31+'P原料'!I31</f>
        <v>0</v>
      </c>
      <c r="J31" s="36">
        <f>SUM(D31:I31)</f>
        <v>0</v>
      </c>
      <c r="K31" s="27">
        <f>'B原料'!K31+'P原料'!K31</f>
        <v>0</v>
      </c>
      <c r="L31" s="14">
        <f>'B原料'!L31+'P原料'!L31</f>
        <v>0</v>
      </c>
      <c r="M31" s="14">
        <f>'B原料'!M31+'P原料'!M31</f>
        <v>0</v>
      </c>
      <c r="N31" s="14">
        <f>'B原料'!N31+'P原料'!N31</f>
        <v>0</v>
      </c>
      <c r="O31" s="14">
        <f>'B原料'!O31+'P原料'!O31</f>
        <v>0</v>
      </c>
      <c r="P31" s="23">
        <f>'B原料'!P31+'P原料'!P31</f>
        <v>0</v>
      </c>
      <c r="Q31" s="36">
        <f>SUM(K31:P31)</f>
        <v>0</v>
      </c>
      <c r="R31" s="27">
        <f>Q31+J31</f>
        <v>0</v>
      </c>
      <c r="S31" s="7"/>
    </row>
    <row r="32" spans="1:19" s="8" customFormat="1" ht="16.5" customHeight="1">
      <c r="A32" s="109"/>
      <c r="B32" s="53" t="s">
        <v>10</v>
      </c>
      <c r="C32" s="53" t="s">
        <v>2</v>
      </c>
      <c r="D32" s="19">
        <f>'B原料'!D32+'P原料'!D32</f>
        <v>0</v>
      </c>
      <c r="E32" s="14">
        <f>'B原料'!E32+'P原料'!E32</f>
        <v>0</v>
      </c>
      <c r="F32" s="14">
        <f>'B原料'!F32+'P原料'!F32</f>
        <v>0</v>
      </c>
      <c r="G32" s="14">
        <f>'B原料'!G32+'P原料'!G32</f>
        <v>0</v>
      </c>
      <c r="H32" s="14">
        <f>'B原料'!H32+'P原料'!H32</f>
        <v>0</v>
      </c>
      <c r="I32" s="23">
        <f>'B原料'!I32+'P原料'!I32</f>
        <v>0</v>
      </c>
      <c r="J32" s="31">
        <f>SUM(D32:I32)</f>
        <v>0</v>
      </c>
      <c r="K32" s="27">
        <f>'B原料'!K32+'P原料'!K32</f>
        <v>0</v>
      </c>
      <c r="L32" s="14">
        <f>'B原料'!L32+'P原料'!L32</f>
        <v>0</v>
      </c>
      <c r="M32" s="14">
        <f>'B原料'!M32+'P原料'!M32</f>
        <v>0</v>
      </c>
      <c r="N32" s="14">
        <f>'B原料'!N32+'P原料'!N32</f>
        <v>0</v>
      </c>
      <c r="O32" s="14">
        <f>'B原料'!O32+'P原料'!O32</f>
        <v>0</v>
      </c>
      <c r="P32" s="23">
        <f>'B原料'!P32+'P原料'!P32</f>
        <v>0</v>
      </c>
      <c r="Q32" s="31">
        <f>SUM(K32:P32)</f>
        <v>0</v>
      </c>
      <c r="R32" s="27">
        <f>Q32+J32</f>
        <v>0</v>
      </c>
      <c r="S32" s="7"/>
    </row>
    <row r="33" spans="1:19" s="8" customFormat="1" ht="16.5" customHeight="1" thickBot="1">
      <c r="A33" s="110"/>
      <c r="B33" s="54" t="s">
        <v>18</v>
      </c>
      <c r="C33" s="55" t="s">
        <v>3</v>
      </c>
      <c r="D33" s="44" t="str">
        <f>IF(OR(D31=0,D32=0)," ",D32/D31*1000)</f>
        <v> </v>
      </c>
      <c r="E33" s="15" t="str">
        <f aca="true" t="shared" si="9" ref="E33:R33">IF(OR(E31=0,E32=0)," ",(E32/E31)*1000)</f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24" t="str">
        <f t="shared" si="9"/>
        <v> </v>
      </c>
      <c r="J33" s="32" t="str">
        <f t="shared" si="9"/>
        <v> </v>
      </c>
      <c r="K33" s="28" t="str">
        <f t="shared" si="9"/>
        <v> 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 t="shared" si="9"/>
        <v> </v>
      </c>
      <c r="P33" s="24" t="str">
        <f t="shared" si="9"/>
        <v> </v>
      </c>
      <c r="Q33" s="32" t="str">
        <f t="shared" si="9"/>
        <v> </v>
      </c>
      <c r="R33" s="28" t="str">
        <f t="shared" si="9"/>
        <v> </v>
      </c>
      <c r="S33" s="7"/>
    </row>
    <row r="34" spans="1:19" s="8" customFormat="1" ht="16.5" customHeight="1">
      <c r="A34" s="108" t="s">
        <v>23</v>
      </c>
      <c r="B34" s="53" t="s">
        <v>9</v>
      </c>
      <c r="C34" s="53" t="s">
        <v>1</v>
      </c>
      <c r="D34" s="18">
        <f>'B原料'!D34+'P原料'!D34</f>
        <v>0</v>
      </c>
      <c r="E34" s="14">
        <f>'B原料'!E34+'P原料'!E34</f>
        <v>0</v>
      </c>
      <c r="F34" s="14">
        <f>'B原料'!F34+'P原料'!F34</f>
        <v>0</v>
      </c>
      <c r="G34" s="14">
        <f>'B原料'!G34+'P原料'!G34</f>
        <v>0</v>
      </c>
      <c r="H34" s="14">
        <f>'B原料'!H34+'P原料'!H34</f>
        <v>0</v>
      </c>
      <c r="I34" s="23">
        <f>'B原料'!I34+'P原料'!I34</f>
        <v>0</v>
      </c>
      <c r="J34" s="36">
        <f>SUM(D34:I34)</f>
        <v>0</v>
      </c>
      <c r="K34" s="27">
        <f>'B原料'!K34+'P原料'!K34</f>
        <v>0</v>
      </c>
      <c r="L34" s="14">
        <f>'B原料'!L34+'P原料'!L34</f>
        <v>0</v>
      </c>
      <c r="M34" s="14">
        <f>'B原料'!M34+'P原料'!M34</f>
        <v>0</v>
      </c>
      <c r="N34" s="14">
        <f>'B原料'!N34+'P原料'!N34</f>
        <v>0</v>
      </c>
      <c r="O34" s="14">
        <f>'B原料'!O34+'P原料'!O34</f>
        <v>0</v>
      </c>
      <c r="P34" s="23">
        <f>'B原料'!P34+'P原料'!P34</f>
        <v>0</v>
      </c>
      <c r="Q34" s="36">
        <f>SUM(K34:P34)</f>
        <v>0</v>
      </c>
      <c r="R34" s="27">
        <f>Q34+J34</f>
        <v>0</v>
      </c>
      <c r="S34" s="7"/>
    </row>
    <row r="35" spans="1:19" s="8" customFormat="1" ht="16.5" customHeight="1">
      <c r="A35" s="109"/>
      <c r="B35" s="53" t="s">
        <v>10</v>
      </c>
      <c r="C35" s="53" t="s">
        <v>2</v>
      </c>
      <c r="D35" s="19">
        <f>'B原料'!D35+'P原料'!D35</f>
        <v>0</v>
      </c>
      <c r="E35" s="14">
        <f>'B原料'!E35+'P原料'!E35</f>
        <v>0</v>
      </c>
      <c r="F35" s="14">
        <f>'B原料'!F35+'P原料'!F35</f>
        <v>0</v>
      </c>
      <c r="G35" s="14">
        <f>'B原料'!G35+'P原料'!G35</f>
        <v>0</v>
      </c>
      <c r="H35" s="14">
        <f>'B原料'!H35+'P原料'!H35</f>
        <v>0</v>
      </c>
      <c r="I35" s="23">
        <f>'B原料'!I35+'P原料'!I35</f>
        <v>0</v>
      </c>
      <c r="J35" s="31">
        <f>SUM(D35:I35)</f>
        <v>0</v>
      </c>
      <c r="K35" s="27">
        <f>'B原料'!K35+'P原料'!K35</f>
        <v>0</v>
      </c>
      <c r="L35" s="14">
        <f>'B原料'!L35+'P原料'!L35</f>
        <v>0</v>
      </c>
      <c r="M35" s="14">
        <f>'B原料'!M35+'P原料'!M35</f>
        <v>0</v>
      </c>
      <c r="N35" s="14">
        <f>'B原料'!N35+'P原料'!N35</f>
        <v>0</v>
      </c>
      <c r="O35" s="14">
        <f>'B原料'!O35+'P原料'!O35</f>
        <v>0</v>
      </c>
      <c r="P35" s="23">
        <f>'B原料'!P35+'P原料'!P35</f>
        <v>0</v>
      </c>
      <c r="Q35" s="31">
        <f>SUM(K35:P35)</f>
        <v>0</v>
      </c>
      <c r="R35" s="27">
        <f>Q35+J35</f>
        <v>0</v>
      </c>
      <c r="S35" s="7"/>
    </row>
    <row r="36" spans="1:19" s="8" customFormat="1" ht="16.5" customHeight="1" thickBot="1">
      <c r="A36" s="110"/>
      <c r="B36" s="54" t="s">
        <v>18</v>
      </c>
      <c r="C36" s="55" t="s">
        <v>3</v>
      </c>
      <c r="D36" s="44" t="str">
        <f>IF(OR(D34=0,D35=0)," ",D35/D34*1000)</f>
        <v> </v>
      </c>
      <c r="E36" s="15" t="str">
        <f aca="true" t="shared" si="10" ref="E36:R36">IF(OR(E34=0,E35=0)," ",(E35/E34)*1000)</f>
        <v> </v>
      </c>
      <c r="F36" s="15" t="str">
        <f t="shared" si="10"/>
        <v> </v>
      </c>
      <c r="G36" s="15" t="str">
        <f t="shared" si="10"/>
        <v> </v>
      </c>
      <c r="H36" s="15" t="str">
        <f t="shared" si="10"/>
        <v> </v>
      </c>
      <c r="I36" s="24" t="str">
        <f t="shared" si="10"/>
        <v> </v>
      </c>
      <c r="J36" s="32" t="str">
        <f t="shared" si="10"/>
        <v> </v>
      </c>
      <c r="K36" s="28" t="str">
        <f t="shared" si="10"/>
        <v> </v>
      </c>
      <c r="L36" s="15" t="str">
        <f t="shared" si="10"/>
        <v> </v>
      </c>
      <c r="M36" s="15" t="str">
        <f t="shared" si="10"/>
        <v> </v>
      </c>
      <c r="N36" s="15" t="str">
        <f t="shared" si="10"/>
        <v> </v>
      </c>
      <c r="O36" s="15" t="str">
        <f t="shared" si="10"/>
        <v> </v>
      </c>
      <c r="P36" s="24" t="str">
        <f t="shared" si="10"/>
        <v> </v>
      </c>
      <c r="Q36" s="32" t="str">
        <f t="shared" si="10"/>
        <v> </v>
      </c>
      <c r="R36" s="28" t="str">
        <f t="shared" si="10"/>
        <v> </v>
      </c>
      <c r="S36" s="7"/>
    </row>
    <row r="37" spans="1:19" s="8" customFormat="1" ht="16.5" customHeight="1">
      <c r="A37" s="108" t="s">
        <v>48</v>
      </c>
      <c r="B37" s="86" t="s">
        <v>9</v>
      </c>
      <c r="C37" s="86" t="s">
        <v>1</v>
      </c>
      <c r="D37" s="18">
        <f>'B原料'!D37+'P原料'!D37</f>
        <v>0</v>
      </c>
      <c r="E37" s="14">
        <f>'B原料'!E37+'P原料'!E37</f>
        <v>0</v>
      </c>
      <c r="F37" s="14">
        <f>'B原料'!F37+'P原料'!F37</f>
        <v>0</v>
      </c>
      <c r="G37" s="14">
        <f>'B原料'!G37+'P原料'!G37</f>
        <v>0</v>
      </c>
      <c r="H37" s="14">
        <f>'B原料'!H37+'P原料'!H37</f>
        <v>0</v>
      </c>
      <c r="I37" s="23">
        <f>'B原料'!I37+'P原料'!I37</f>
        <v>0</v>
      </c>
      <c r="J37" s="36">
        <f>SUM(D37:I37)</f>
        <v>0</v>
      </c>
      <c r="K37" s="27">
        <f>'B原料'!K37+'P原料'!K37</f>
        <v>0</v>
      </c>
      <c r="L37" s="14">
        <f>'B原料'!L37+'P原料'!L37</f>
        <v>0</v>
      </c>
      <c r="M37" s="14">
        <f>'B原料'!M37+'P原料'!M37</f>
        <v>4000</v>
      </c>
      <c r="N37" s="14">
        <f>'B原料'!N37+'P原料'!N37</f>
        <v>0</v>
      </c>
      <c r="O37" s="14">
        <f>'B原料'!O37+'P原料'!O37</f>
        <v>0</v>
      </c>
      <c r="P37" s="23">
        <f>'B原料'!P37+'P原料'!P37</f>
        <v>0</v>
      </c>
      <c r="Q37" s="36">
        <f>SUM(K37:P37)</f>
        <v>4000</v>
      </c>
      <c r="R37" s="27">
        <f>Q37+J37</f>
        <v>4000</v>
      </c>
      <c r="S37" s="7"/>
    </row>
    <row r="38" spans="1:19" s="8" customFormat="1" ht="16.5" customHeight="1">
      <c r="A38" s="109"/>
      <c r="B38" s="53" t="s">
        <v>10</v>
      </c>
      <c r="C38" s="53" t="s">
        <v>2</v>
      </c>
      <c r="D38" s="19">
        <f>'B原料'!D38+'P原料'!D38</f>
        <v>0</v>
      </c>
      <c r="E38" s="14">
        <f>'B原料'!E38+'P原料'!E38</f>
        <v>0</v>
      </c>
      <c r="F38" s="14">
        <f>'B原料'!F38+'P原料'!F38</f>
        <v>0</v>
      </c>
      <c r="G38" s="14">
        <f>'B原料'!G38+'P原料'!G38</f>
        <v>0</v>
      </c>
      <c r="H38" s="14">
        <f>'B原料'!H38+'P原料'!H38</f>
        <v>0</v>
      </c>
      <c r="I38" s="23">
        <f>'B原料'!I38+'P原料'!I38</f>
        <v>0</v>
      </c>
      <c r="J38" s="31">
        <f>SUM(D38:I38)</f>
        <v>0</v>
      </c>
      <c r="K38" s="27">
        <f>'B原料'!K38+'P原料'!K38</f>
        <v>0</v>
      </c>
      <c r="L38" s="14">
        <f>'B原料'!L38+'P原料'!L38</f>
        <v>0</v>
      </c>
      <c r="M38" s="14">
        <f>'B原料'!M38+'P原料'!M38</f>
        <v>535066</v>
      </c>
      <c r="N38" s="14">
        <f>'B原料'!N38+'P原料'!N38</f>
        <v>0</v>
      </c>
      <c r="O38" s="14">
        <f>'B原料'!O38+'P原料'!O38</f>
        <v>0</v>
      </c>
      <c r="P38" s="23">
        <f>'B原料'!P38+'P原料'!P38</f>
        <v>0</v>
      </c>
      <c r="Q38" s="31">
        <f>SUM(K38:P38)</f>
        <v>535066</v>
      </c>
      <c r="R38" s="27">
        <f>Q38+J38</f>
        <v>535066</v>
      </c>
      <c r="S38" s="7"/>
    </row>
    <row r="39" spans="1:19" s="8" customFormat="1" ht="16.5" customHeight="1" thickBot="1">
      <c r="A39" s="110"/>
      <c r="B39" s="54" t="s">
        <v>18</v>
      </c>
      <c r="C39" s="55" t="s">
        <v>3</v>
      </c>
      <c r="D39" s="44" t="str">
        <f>IF(OR(D37=0,D38=0)," ",D38/D37*1000)</f>
        <v> </v>
      </c>
      <c r="E39" s="15" t="str">
        <f aca="true" t="shared" si="11" ref="E39:R39">IF(OR(E37=0,E38=0)," ",(E38/E37)*1000)</f>
        <v> </v>
      </c>
      <c r="F39" s="15" t="str">
        <f t="shared" si="11"/>
        <v> </v>
      </c>
      <c r="G39" s="15" t="str">
        <f t="shared" si="11"/>
        <v> </v>
      </c>
      <c r="H39" s="15" t="str">
        <f t="shared" si="11"/>
        <v> </v>
      </c>
      <c r="I39" s="24" t="str">
        <f t="shared" si="11"/>
        <v> </v>
      </c>
      <c r="J39" s="32" t="str">
        <f t="shared" si="11"/>
        <v> </v>
      </c>
      <c r="K39" s="28" t="str">
        <f t="shared" si="11"/>
        <v> </v>
      </c>
      <c r="L39" s="15" t="str">
        <f t="shared" si="11"/>
        <v> </v>
      </c>
      <c r="M39" s="15">
        <f t="shared" si="11"/>
        <v>133766.5</v>
      </c>
      <c r="N39" s="15" t="str">
        <f t="shared" si="11"/>
        <v> </v>
      </c>
      <c r="O39" s="15" t="str">
        <f t="shared" si="11"/>
        <v> </v>
      </c>
      <c r="P39" s="24" t="str">
        <f t="shared" si="11"/>
        <v> </v>
      </c>
      <c r="Q39" s="32">
        <f t="shared" si="11"/>
        <v>133766.5</v>
      </c>
      <c r="R39" s="28">
        <f t="shared" si="11"/>
        <v>133766.5</v>
      </c>
      <c r="S39" s="7"/>
    </row>
    <row r="40" spans="1:19" s="8" customFormat="1" ht="16.5" customHeight="1">
      <c r="A40" s="108" t="s">
        <v>51</v>
      </c>
      <c r="B40" s="86" t="s">
        <v>9</v>
      </c>
      <c r="C40" s="86" t="s">
        <v>1</v>
      </c>
      <c r="D40" s="18">
        <f>'B原料'!D40+'P原料'!D40</f>
        <v>0</v>
      </c>
      <c r="E40" s="14">
        <f>'B原料'!E40+'P原料'!E40</f>
        <v>0</v>
      </c>
      <c r="F40" s="14">
        <f>'B原料'!F40+'P原料'!F40</f>
        <v>10000</v>
      </c>
      <c r="G40" s="14">
        <f>'B原料'!G40+'P原料'!G40</f>
        <v>10501</v>
      </c>
      <c r="H40" s="14">
        <f>'B原料'!H40+'P原料'!H40</f>
        <v>3000</v>
      </c>
      <c r="I40" s="23">
        <f>'B原料'!I40+'P原料'!I40</f>
        <v>0</v>
      </c>
      <c r="J40" s="36">
        <f>SUM(D40:I40)</f>
        <v>23501</v>
      </c>
      <c r="K40" s="27">
        <f>'B原料'!K40+'P原料'!K40</f>
        <v>0</v>
      </c>
      <c r="L40" s="14">
        <f>'B原料'!L40+'P原料'!L40</f>
        <v>0</v>
      </c>
      <c r="M40" s="14">
        <f>'B原料'!M40+'P原料'!M40</f>
        <v>6500</v>
      </c>
      <c r="N40" s="14">
        <f>'B原料'!N40+'P原料'!N40</f>
        <v>8018</v>
      </c>
      <c r="O40" s="14">
        <f>'B原料'!O40+'P原料'!O40</f>
        <v>0</v>
      </c>
      <c r="P40" s="23">
        <f>'B原料'!P40+'P原料'!P40</f>
        <v>0</v>
      </c>
      <c r="Q40" s="36">
        <f>SUM(K40:P40)</f>
        <v>14518</v>
      </c>
      <c r="R40" s="27">
        <f>Q40+J40</f>
        <v>38019</v>
      </c>
      <c r="S40" s="7"/>
    </row>
    <row r="41" spans="1:19" s="8" customFormat="1" ht="16.5" customHeight="1">
      <c r="A41" s="109"/>
      <c r="B41" s="53" t="s">
        <v>10</v>
      </c>
      <c r="C41" s="53" t="s">
        <v>2</v>
      </c>
      <c r="D41" s="19">
        <f>'B原料'!D41+'P原料'!D41</f>
        <v>0</v>
      </c>
      <c r="E41" s="14">
        <f>'B原料'!E41+'P原料'!E41</f>
        <v>0</v>
      </c>
      <c r="F41" s="14">
        <f>'B原料'!F41+'P原料'!F41</f>
        <v>819067</v>
      </c>
      <c r="G41" s="14">
        <f>'B原料'!G41+'P原料'!G41</f>
        <v>849341</v>
      </c>
      <c r="H41" s="14">
        <f>'B原料'!H41+'P原料'!H41</f>
        <v>263947</v>
      </c>
      <c r="I41" s="23">
        <f>'B原料'!I41+'P原料'!I41</f>
        <v>0</v>
      </c>
      <c r="J41" s="31">
        <f>SUM(D41:I41)</f>
        <v>1932355</v>
      </c>
      <c r="K41" s="27">
        <f>'B原料'!K41+'P原料'!K41</f>
        <v>0</v>
      </c>
      <c r="L41" s="14">
        <f>'B原料'!L41+'P原料'!L41</f>
        <v>0</v>
      </c>
      <c r="M41" s="14">
        <f>'B原料'!M41+'P原料'!M41</f>
        <v>593392</v>
      </c>
      <c r="N41" s="14">
        <f>'B原料'!N41+'P原料'!N41</f>
        <v>781236</v>
      </c>
      <c r="O41" s="14">
        <f>'B原料'!O41+'P原料'!O41</f>
        <v>0</v>
      </c>
      <c r="P41" s="23">
        <f>'B原料'!P41+'P原料'!P41</f>
        <v>0</v>
      </c>
      <c r="Q41" s="31">
        <f>SUM(K41:P41)</f>
        <v>1374628</v>
      </c>
      <c r="R41" s="27">
        <f>Q41+J41</f>
        <v>3306983</v>
      </c>
      <c r="S41" s="7"/>
    </row>
    <row r="42" spans="1:19" s="8" customFormat="1" ht="16.5" customHeight="1" thickBot="1">
      <c r="A42" s="110"/>
      <c r="B42" s="54" t="s">
        <v>18</v>
      </c>
      <c r="C42" s="55" t="s">
        <v>3</v>
      </c>
      <c r="D42" s="44" t="str">
        <f>IF(OR(D40=0,D41=0)," ",D41/D40*1000)</f>
        <v> </v>
      </c>
      <c r="E42" s="15" t="str">
        <f aca="true" t="shared" si="12" ref="E42:R42">IF(OR(E40=0,E41=0)," ",(E41/E40)*1000)</f>
        <v> </v>
      </c>
      <c r="F42" s="15">
        <f t="shared" si="12"/>
        <v>81906.7</v>
      </c>
      <c r="G42" s="15">
        <f t="shared" si="12"/>
        <v>80881.91600799924</v>
      </c>
      <c r="H42" s="15">
        <f t="shared" si="12"/>
        <v>87982.33333333333</v>
      </c>
      <c r="I42" s="24" t="str">
        <f t="shared" si="12"/>
        <v> </v>
      </c>
      <c r="J42" s="32">
        <f t="shared" si="12"/>
        <v>82224.37343091784</v>
      </c>
      <c r="K42" s="28" t="str">
        <f t="shared" si="12"/>
        <v> </v>
      </c>
      <c r="L42" s="15" t="str">
        <f t="shared" si="12"/>
        <v> </v>
      </c>
      <c r="M42" s="15">
        <f t="shared" si="12"/>
        <v>91291.07692307692</v>
      </c>
      <c r="N42" s="15">
        <f t="shared" si="12"/>
        <v>97435.2706410576</v>
      </c>
      <c r="O42" s="15" t="str">
        <f t="shared" si="12"/>
        <v> </v>
      </c>
      <c r="P42" s="24" t="str">
        <f t="shared" si="12"/>
        <v> </v>
      </c>
      <c r="Q42" s="32">
        <f t="shared" si="12"/>
        <v>94684.39178950268</v>
      </c>
      <c r="R42" s="28">
        <f t="shared" si="12"/>
        <v>86982.37723243643</v>
      </c>
      <c r="S42" s="7"/>
    </row>
    <row r="43" spans="1:19" s="8" customFormat="1" ht="16.5" customHeight="1">
      <c r="A43" s="108" t="s">
        <v>12</v>
      </c>
      <c r="B43" s="53" t="s">
        <v>9</v>
      </c>
      <c r="C43" s="53" t="s">
        <v>1</v>
      </c>
      <c r="D43" s="18">
        <f>'B原料'!D43+'P原料'!D43</f>
        <v>0</v>
      </c>
      <c r="E43" s="14">
        <f>'B原料'!E43+'P原料'!E43</f>
        <v>8339</v>
      </c>
      <c r="F43" s="14">
        <f>'B原料'!F43+'P原料'!F43</f>
        <v>0</v>
      </c>
      <c r="G43" s="14">
        <f>'B原料'!G43+'P原料'!G43</f>
        <v>0</v>
      </c>
      <c r="H43" s="14">
        <f>'B原料'!H43+'P原料'!H43</f>
        <v>0</v>
      </c>
      <c r="I43" s="23">
        <f>'B原料'!I43+'P原料'!I43</f>
        <v>0</v>
      </c>
      <c r="J43" s="36">
        <f>SUM(D43:I43)</f>
        <v>8339</v>
      </c>
      <c r="K43" s="27">
        <f>'B原料'!K43+'P原料'!K43</f>
        <v>0</v>
      </c>
      <c r="L43" s="14">
        <f>'B原料'!L43+'P原料'!L43</f>
        <v>0</v>
      </c>
      <c r="M43" s="14">
        <f>'B原料'!M43+'P原料'!M43</f>
        <v>0</v>
      </c>
      <c r="N43" s="14">
        <f>'B原料'!N43+'P原料'!N43</f>
        <v>0</v>
      </c>
      <c r="O43" s="14">
        <f>'B原料'!O43+'P原料'!O43</f>
        <v>0</v>
      </c>
      <c r="P43" s="23">
        <f>'B原料'!P43+'P原料'!P43</f>
        <v>0</v>
      </c>
      <c r="Q43" s="36">
        <f>SUM(K43:P43)</f>
        <v>0</v>
      </c>
      <c r="R43" s="27">
        <f>Q43+J43</f>
        <v>8339</v>
      </c>
      <c r="S43" s="7"/>
    </row>
    <row r="44" spans="1:18" ht="16.5" customHeight="1">
      <c r="A44" s="109"/>
      <c r="B44" s="53" t="s">
        <v>10</v>
      </c>
      <c r="C44" s="53" t="s">
        <v>2</v>
      </c>
      <c r="D44" s="19">
        <f>'B原料'!D44+'P原料'!D44</f>
        <v>0</v>
      </c>
      <c r="E44" s="14">
        <f>'B原料'!E44+'P原料'!E44</f>
        <v>688913</v>
      </c>
      <c r="F44" s="14">
        <f>'B原料'!F44+'P原料'!F44</f>
        <v>0</v>
      </c>
      <c r="G44" s="14">
        <f>'B原料'!G44+'P原料'!G44</f>
        <v>0</v>
      </c>
      <c r="H44" s="14">
        <f>'B原料'!H44+'P原料'!H44</f>
        <v>0</v>
      </c>
      <c r="I44" s="23">
        <f>'B原料'!I44+'P原料'!I44</f>
        <v>0</v>
      </c>
      <c r="J44" s="31">
        <f>SUM(D44:I44)</f>
        <v>688913</v>
      </c>
      <c r="K44" s="27">
        <f>'B原料'!K44+'P原料'!K44</f>
        <v>0</v>
      </c>
      <c r="L44" s="14">
        <f>'B原料'!L44+'P原料'!L44</f>
        <v>0</v>
      </c>
      <c r="M44" s="14">
        <f>'B原料'!M44+'P原料'!M44</f>
        <v>0</v>
      </c>
      <c r="N44" s="14">
        <f>'B原料'!N44+'P原料'!N44</f>
        <v>0</v>
      </c>
      <c r="O44" s="14">
        <f>'B原料'!O44+'P原料'!O44</f>
        <v>0</v>
      </c>
      <c r="P44" s="23">
        <f>'B原料'!P44+'P原料'!P44</f>
        <v>0</v>
      </c>
      <c r="Q44" s="31">
        <f>SUM(K44:P44)</f>
        <v>0</v>
      </c>
      <c r="R44" s="27">
        <f>Q44+J44</f>
        <v>688913</v>
      </c>
    </row>
    <row r="45" spans="1:18" ht="16.5" customHeight="1" thickBot="1">
      <c r="A45" s="110"/>
      <c r="B45" s="54" t="s">
        <v>18</v>
      </c>
      <c r="C45" s="55" t="s">
        <v>3</v>
      </c>
      <c r="D45" s="44" t="str">
        <f>IF(OR(D43=0,D44=0)," ",D44/D43*1000)</f>
        <v> </v>
      </c>
      <c r="E45" s="15">
        <f aca="true" t="shared" si="13" ref="E45:R45">IF(OR(E43=0,E44=0)," ",(E44/E43)*1000)</f>
        <v>82613.38289962825</v>
      </c>
      <c r="F45" s="15" t="str">
        <f t="shared" si="13"/>
        <v> </v>
      </c>
      <c r="G45" s="15" t="str">
        <f t="shared" si="13"/>
        <v> </v>
      </c>
      <c r="H45" s="15" t="str">
        <f t="shared" si="13"/>
        <v> </v>
      </c>
      <c r="I45" s="24" t="str">
        <f t="shared" si="13"/>
        <v> </v>
      </c>
      <c r="J45" s="32">
        <f t="shared" si="13"/>
        <v>82613.38289962825</v>
      </c>
      <c r="K45" s="28" t="str">
        <f t="shared" si="13"/>
        <v> </v>
      </c>
      <c r="L45" s="15" t="str">
        <f t="shared" si="13"/>
        <v> </v>
      </c>
      <c r="M45" s="15" t="str">
        <f t="shared" si="13"/>
        <v> </v>
      </c>
      <c r="N45" s="15" t="str">
        <f t="shared" si="13"/>
        <v> </v>
      </c>
      <c r="O45" s="15" t="str">
        <f t="shared" si="13"/>
        <v> </v>
      </c>
      <c r="P45" s="24" t="str">
        <f t="shared" si="13"/>
        <v> </v>
      </c>
      <c r="Q45" s="32" t="str">
        <f t="shared" si="13"/>
        <v> </v>
      </c>
      <c r="R45" s="28">
        <f t="shared" si="13"/>
        <v>82613.38289962825</v>
      </c>
    </row>
    <row r="46" spans="1:18" ht="16.5" customHeight="1">
      <c r="A46" s="112" t="s">
        <v>4</v>
      </c>
      <c r="B46" s="53" t="s">
        <v>9</v>
      </c>
      <c r="C46" s="53" t="s">
        <v>1</v>
      </c>
      <c r="D46" s="18">
        <f>'B原料'!D46+'P原料'!D46</f>
        <v>103338</v>
      </c>
      <c r="E46" s="14">
        <f>'B原料'!E46+'P原料'!E46</f>
        <v>93309</v>
      </c>
      <c r="F46" s="14">
        <f>'B原料'!F46+'P原料'!F46</f>
        <v>56771</v>
      </c>
      <c r="G46" s="14">
        <f>'B原料'!G46+'P原料'!G46</f>
        <v>89096</v>
      </c>
      <c r="H46" s="14">
        <f>'B原料'!H46+'P原料'!H46</f>
        <v>53302</v>
      </c>
      <c r="I46" s="23">
        <f>'B原料'!I46+'P原料'!I46</f>
        <v>51218</v>
      </c>
      <c r="J46" s="36">
        <f>SUM(D46:I46)</f>
        <v>447034</v>
      </c>
      <c r="K46" s="27">
        <f>'B原料'!K46+'P原料'!K46</f>
        <v>64118</v>
      </c>
      <c r="L46" s="14">
        <f>'B原料'!L46+'P原料'!L46</f>
        <v>35327</v>
      </c>
      <c r="M46" s="14">
        <f>'B原料'!M46+'P原料'!M46</f>
        <v>21377</v>
      </c>
      <c r="N46" s="14">
        <f>'B原料'!N46+'P原料'!N46</f>
        <v>34748</v>
      </c>
      <c r="O46" s="14">
        <f>'B原料'!O46+'P原料'!O46</f>
        <v>26895</v>
      </c>
      <c r="P46" s="23">
        <f>'B原料'!P46+'P原料'!P46</f>
        <v>25995</v>
      </c>
      <c r="Q46" s="36">
        <f>SUM(K46:P46)</f>
        <v>208460</v>
      </c>
      <c r="R46" s="27">
        <f>Q46+J46</f>
        <v>655494</v>
      </c>
    </row>
    <row r="47" spans="1:18" ht="16.5" customHeight="1">
      <c r="A47" s="112"/>
      <c r="B47" s="53" t="s">
        <v>10</v>
      </c>
      <c r="C47" s="53" t="s">
        <v>2</v>
      </c>
      <c r="D47" s="19">
        <f>'B原料'!D47+'P原料'!D47</f>
        <v>9137158</v>
      </c>
      <c r="E47" s="14">
        <f>'B原料'!E47+'P原料'!E47</f>
        <v>7942172</v>
      </c>
      <c r="F47" s="14">
        <f>'B原料'!F47+'P原料'!F47</f>
        <v>4773365</v>
      </c>
      <c r="G47" s="14">
        <f>'B原料'!G47+'P原料'!G47</f>
        <v>7421209</v>
      </c>
      <c r="H47" s="14">
        <f>'B原料'!H47+'P原料'!H47</f>
        <v>4650434</v>
      </c>
      <c r="I47" s="23">
        <f>'B原料'!I47+'P原料'!I47</f>
        <v>4607476</v>
      </c>
      <c r="J47" s="31">
        <f>SUM(D47:I47)</f>
        <v>38531814</v>
      </c>
      <c r="K47" s="27">
        <f>'B原料'!K47+'P原料'!K47</f>
        <v>5769063</v>
      </c>
      <c r="L47" s="14">
        <f>'B原料'!L47+'P原料'!L47</f>
        <v>3240443</v>
      </c>
      <c r="M47" s="14">
        <f>'B原料'!M47+'P原料'!M47</f>
        <v>2087574</v>
      </c>
      <c r="N47" s="14">
        <f>'B原料'!N47+'P原料'!N47</f>
        <v>3670000</v>
      </c>
      <c r="O47" s="14">
        <f>'B原料'!O47+'P原料'!O47</f>
        <v>2798428</v>
      </c>
      <c r="P47" s="23">
        <f>'B原料'!P47+'P原料'!P47</f>
        <v>2737434</v>
      </c>
      <c r="Q47" s="31">
        <f>SUM(K47:P47)</f>
        <v>20302942</v>
      </c>
      <c r="R47" s="27">
        <f>Q47+J47</f>
        <v>58834756</v>
      </c>
    </row>
    <row r="48" spans="1:18" ht="16.5" customHeight="1" thickBot="1">
      <c r="A48" s="113"/>
      <c r="B48" s="54" t="s">
        <v>18</v>
      </c>
      <c r="C48" s="55" t="s">
        <v>3</v>
      </c>
      <c r="D48" s="44">
        <f>IF(OR(D46=0,D47=0)," ",D47/D46*1000)</f>
        <v>88420.11651086724</v>
      </c>
      <c r="E48" s="15">
        <f aca="true" t="shared" si="14" ref="E48:R48">IF(OR(E46=0,E47=0)," ",(E47/E46)*1000)</f>
        <v>85116.89118948868</v>
      </c>
      <c r="F48" s="15">
        <f t="shared" si="14"/>
        <v>84081.0448996847</v>
      </c>
      <c r="G48" s="15">
        <f t="shared" si="14"/>
        <v>83294.5250067343</v>
      </c>
      <c r="H48" s="15">
        <f t="shared" si="14"/>
        <v>87246.89505084237</v>
      </c>
      <c r="I48" s="24">
        <f t="shared" si="14"/>
        <v>89958.13971650592</v>
      </c>
      <c r="J48" s="32">
        <f t="shared" si="14"/>
        <v>86194.37000317649</v>
      </c>
      <c r="K48" s="28">
        <f t="shared" si="14"/>
        <v>89975.7166474313</v>
      </c>
      <c r="L48" s="15">
        <f t="shared" si="14"/>
        <v>91727.0925920684</v>
      </c>
      <c r="M48" s="15">
        <f t="shared" si="14"/>
        <v>97655.14337839735</v>
      </c>
      <c r="N48" s="15">
        <f t="shared" si="14"/>
        <v>105617.58950155404</v>
      </c>
      <c r="O48" s="15">
        <f t="shared" si="14"/>
        <v>104050.12084030488</v>
      </c>
      <c r="P48" s="24">
        <f t="shared" si="14"/>
        <v>105306.1742642816</v>
      </c>
      <c r="Q48" s="32">
        <f t="shared" si="14"/>
        <v>97394.90549745754</v>
      </c>
      <c r="R48" s="28">
        <f t="shared" si="14"/>
        <v>89756.36085151047</v>
      </c>
    </row>
    <row r="49" spans="1:18" ht="15.75" thickBot="1">
      <c r="A49" s="115" t="s">
        <v>13</v>
      </c>
      <c r="B49" s="116"/>
      <c r="C49" s="117"/>
      <c r="D49" s="37">
        <f>'総合計'!D49</f>
        <v>95.9</v>
      </c>
      <c r="E49" s="38">
        <f>'総合計'!E49</f>
        <v>99.34</v>
      </c>
      <c r="F49" s="38">
        <f>'総合計'!F49</f>
        <v>99.88</v>
      </c>
      <c r="G49" s="38">
        <f>'総合計'!G49</f>
        <v>98.75</v>
      </c>
      <c r="H49" s="38">
        <f>'総合計'!H49</f>
        <v>98.44</v>
      </c>
      <c r="I49" s="39">
        <f>'総合計'!I49</f>
        <v>98.79</v>
      </c>
      <c r="J49" s="40">
        <f>'総合計'!J49</f>
        <v>98.52</v>
      </c>
      <c r="K49" s="41">
        <f>'総合計'!K49</f>
        <v>98.29</v>
      </c>
      <c r="L49" s="38">
        <f>'総合計'!L49</f>
        <v>98.45</v>
      </c>
      <c r="M49" s="38">
        <f>'総合計'!M49</f>
        <v>101.99</v>
      </c>
      <c r="N49" s="38">
        <f>'総合計'!N49</f>
        <v>104.53</v>
      </c>
      <c r="O49" s="38">
        <f>'総合計'!O49</f>
        <v>102.79</v>
      </c>
      <c r="P49" s="39">
        <f>'総合計'!P49</f>
        <v>102.3</v>
      </c>
      <c r="Q49" s="40">
        <f>'総合計'!Q49</f>
        <v>101.51</v>
      </c>
      <c r="R49" s="42">
        <f>'総合計'!R49</f>
        <v>100.17</v>
      </c>
    </row>
    <row r="50" spans="1:18" ht="16.5">
      <c r="A50" s="96" t="str">
        <f>'総合計'!A59</f>
        <v>※全て確定値。</v>
      </c>
      <c r="B50" s="3"/>
      <c r="C50" s="3"/>
      <c r="D50" s="3"/>
      <c r="E50" s="3"/>
      <c r="F50" s="3"/>
      <c r="G50" s="3"/>
      <c r="H50" s="3"/>
      <c r="I50" s="3"/>
      <c r="J50" s="4"/>
      <c r="K50" s="3"/>
      <c r="L50" s="3"/>
      <c r="M50" s="3"/>
      <c r="N50" s="3"/>
      <c r="O50" s="3"/>
      <c r="P50" s="3"/>
      <c r="Q50" s="3"/>
      <c r="R50" s="3"/>
    </row>
    <row r="51" spans="1:1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6"/>
    </row>
    <row r="52" spans="1:3" ht="12.75">
      <c r="A52" s="3"/>
      <c r="B52" s="3"/>
      <c r="C52" s="3"/>
    </row>
    <row r="59" ht="17.25" customHeight="1"/>
  </sheetData>
  <sheetProtection/>
  <mergeCells count="17"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  <mergeCell ref="A46:A48"/>
    <mergeCell ref="A49:C49"/>
    <mergeCell ref="A13:A15"/>
    <mergeCell ref="A16:A18"/>
    <mergeCell ref="A19:A21"/>
    <mergeCell ref="A22:A24"/>
    <mergeCell ref="A43:A45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0" r:id="rId2"/>
  <headerFooter alignWithMargins="0">
    <oddFooter>&amp;C&amp;"Century Gothic,標準"&amp;20-3-</oddFooter>
  </headerFooter>
  <colBreaks count="1" manualBreakCount="1">
    <brk id="18" max="4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60" zoomScaleNormal="60" zoomScaleSheetLayoutView="100" zoomScalePageLayoutView="0" workbookViewId="0" topLeftCell="A1">
      <pane xSplit="3" ySplit="3" topLeftCell="D4" activePane="bottomRight" state="frozen"/>
      <selection pane="topLeft" activeCell="Q2" sqref="Q2:R2"/>
      <selection pane="topRight" activeCell="Q2" sqref="Q2:R2"/>
      <selection pane="bottomLeft" activeCell="Q2" sqref="Q2:R2"/>
      <selection pane="bottomRight" activeCell="R2" sqref="R2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4.8515625" style="0" customWidth="1"/>
  </cols>
  <sheetData>
    <row r="1" spans="1:16" ht="27" customHeight="1">
      <c r="A1" s="46" t="s">
        <v>45</v>
      </c>
      <c r="B1" s="84" t="s">
        <v>52</v>
      </c>
      <c r="C1" s="4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8" ht="23.25" customHeight="1" thickBot="1">
      <c r="A2" s="57" t="s">
        <v>4</v>
      </c>
      <c r="B2" s="6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42075</v>
      </c>
    </row>
    <row r="3" spans="1:19" ht="24" customHeight="1" thickBot="1">
      <c r="A3" s="51"/>
      <c r="B3" s="52"/>
      <c r="C3" s="52"/>
      <c r="D3" s="63" t="s">
        <v>27</v>
      </c>
      <c r="E3" s="65" t="s">
        <v>28</v>
      </c>
      <c r="F3" s="65" t="s">
        <v>29</v>
      </c>
      <c r="G3" s="65" t="s">
        <v>30</v>
      </c>
      <c r="H3" s="65" t="s">
        <v>31</v>
      </c>
      <c r="I3" s="66" t="s">
        <v>32</v>
      </c>
      <c r="J3" s="67" t="s">
        <v>14</v>
      </c>
      <c r="K3" s="66" t="s">
        <v>33</v>
      </c>
      <c r="L3" s="65" t="s">
        <v>34</v>
      </c>
      <c r="M3" s="65" t="s">
        <v>35</v>
      </c>
      <c r="N3" s="65" t="s">
        <v>36</v>
      </c>
      <c r="O3" s="65" t="s">
        <v>37</v>
      </c>
      <c r="P3" s="66" t="s">
        <v>38</v>
      </c>
      <c r="Q3" s="69" t="s">
        <v>15</v>
      </c>
      <c r="R3" s="70" t="s">
        <v>16</v>
      </c>
      <c r="S3" s="2"/>
    </row>
    <row r="4" spans="1:19" s="8" customFormat="1" ht="16.5" customHeight="1">
      <c r="A4" s="108" t="s">
        <v>17</v>
      </c>
      <c r="B4" s="53" t="s">
        <v>9</v>
      </c>
      <c r="C4" s="53" t="s">
        <v>1</v>
      </c>
      <c r="D4" s="18">
        <f>'P一般'!D4+'P原料'!D4</f>
        <v>108939</v>
      </c>
      <c r="E4" s="14">
        <f>'P一般'!E4+'P原料'!E4</f>
        <v>98416</v>
      </c>
      <c r="F4" s="14">
        <f>'P一般'!F4+'P原料'!F4</f>
        <v>54881</v>
      </c>
      <c r="G4" s="14">
        <f>'P一般'!G4+'P原料'!G4</f>
        <v>80963</v>
      </c>
      <c r="H4" s="14">
        <f>'P一般'!H4+'P原料'!H4</f>
        <v>39520</v>
      </c>
      <c r="I4" s="23">
        <f>'P一般'!I4+'P原料'!I4</f>
        <v>66693</v>
      </c>
      <c r="J4" s="36">
        <f>SUM(D4:I4)</f>
        <v>449412</v>
      </c>
      <c r="K4" s="27">
        <f>'P一般'!K4+'P原料'!K4</f>
        <v>153379</v>
      </c>
      <c r="L4" s="14">
        <f>'P一般'!L4+'P原料'!L4</f>
        <v>64620</v>
      </c>
      <c r="M4" s="14">
        <f>'P一般'!M4+'P原料'!M4</f>
        <v>154423</v>
      </c>
      <c r="N4" s="14">
        <f>'P一般'!N4+'P原料'!N4</f>
        <v>79420</v>
      </c>
      <c r="O4" s="14">
        <f>'P一般'!O4+'P原料'!O4</f>
        <v>96192</v>
      </c>
      <c r="P4" s="23">
        <f>'P一般'!P4+'P原料'!P4</f>
        <v>193248</v>
      </c>
      <c r="Q4" s="36">
        <f>SUM(K4:P4)</f>
        <v>741282</v>
      </c>
      <c r="R4" s="27">
        <f>J4+Q4</f>
        <v>1190694</v>
      </c>
      <c r="S4" s="7"/>
    </row>
    <row r="5" spans="1:19" s="8" customFormat="1" ht="16.5" customHeight="1">
      <c r="A5" s="109"/>
      <c r="B5" s="53" t="s">
        <v>10</v>
      </c>
      <c r="C5" s="53" t="s">
        <v>2</v>
      </c>
      <c r="D5" s="19">
        <f>'P一般'!D5+'P原料'!D5</f>
        <v>9580467</v>
      </c>
      <c r="E5" s="14">
        <f>'P一般'!E5+'P原料'!E5</f>
        <v>7835416</v>
      </c>
      <c r="F5" s="14">
        <f>'P一般'!F5+'P原料'!F5</f>
        <v>4260764</v>
      </c>
      <c r="G5" s="14">
        <f>'P一般'!G5+'P原料'!G5</f>
        <v>6498286</v>
      </c>
      <c r="H5" s="14">
        <f>'P一般'!H5+'P原料'!H5</f>
        <v>3332067</v>
      </c>
      <c r="I5" s="23">
        <f>'P一般'!I5+'P原料'!I5</f>
        <v>5812582</v>
      </c>
      <c r="J5" s="31">
        <f>SUM(D5:I5)</f>
        <v>37319582</v>
      </c>
      <c r="K5" s="27">
        <f>'P一般'!K5+'P原料'!K5</f>
        <v>13287435</v>
      </c>
      <c r="L5" s="14">
        <f>'P一般'!L5+'P原料'!L5</f>
        <v>5834314</v>
      </c>
      <c r="M5" s="14">
        <f>'P一般'!M5+'P原料'!M5</f>
        <v>15314537</v>
      </c>
      <c r="N5" s="14">
        <f>'P一般'!N5+'P原料'!N5</f>
        <v>9303568</v>
      </c>
      <c r="O5" s="14">
        <f>'P一般'!O5+'P原料'!O5</f>
        <v>10379441</v>
      </c>
      <c r="P5" s="23">
        <f>'P一般'!P5+'P原料'!P5</f>
        <v>18953696</v>
      </c>
      <c r="Q5" s="31">
        <f>SUM(K5:P5)</f>
        <v>73072991</v>
      </c>
      <c r="R5" s="27">
        <f>J5+Q5</f>
        <v>110392573</v>
      </c>
      <c r="S5" s="7"/>
    </row>
    <row r="6" spans="1:19" s="8" customFormat="1" ht="16.5" customHeight="1" thickBot="1">
      <c r="A6" s="110"/>
      <c r="B6" s="54" t="s">
        <v>18</v>
      </c>
      <c r="C6" s="55" t="s">
        <v>3</v>
      </c>
      <c r="D6" s="20">
        <f>IF(OR(D4=0,D5=0)," ",(D5/D4)*1000)</f>
        <v>87943.40869661003</v>
      </c>
      <c r="E6" s="15">
        <f aca="true" t="shared" si="0" ref="E6:R6">IF(OR(E4=0,E5=0)," ",(E5/E4)*1000)</f>
        <v>79615.26581043733</v>
      </c>
      <c r="F6" s="15">
        <f t="shared" si="0"/>
        <v>77636.41333066089</v>
      </c>
      <c r="G6" s="15">
        <f t="shared" si="0"/>
        <v>80262.4161654089</v>
      </c>
      <c r="H6" s="15">
        <f t="shared" si="0"/>
        <v>84313.43623481781</v>
      </c>
      <c r="I6" s="24">
        <f t="shared" si="0"/>
        <v>87154.3040499003</v>
      </c>
      <c r="J6" s="32">
        <f t="shared" si="0"/>
        <v>83040.91123512501</v>
      </c>
      <c r="K6" s="28">
        <f t="shared" si="0"/>
        <v>86631.38369659471</v>
      </c>
      <c r="L6" s="15">
        <f t="shared" si="0"/>
        <v>90286.50572578149</v>
      </c>
      <c r="M6" s="15">
        <f t="shared" si="0"/>
        <v>99172.64267628526</v>
      </c>
      <c r="N6" s="15">
        <f t="shared" si="0"/>
        <v>117143.89322588767</v>
      </c>
      <c r="O6" s="15">
        <f t="shared" si="0"/>
        <v>107903.37034264804</v>
      </c>
      <c r="P6" s="24">
        <f t="shared" si="0"/>
        <v>98079.6489485014</v>
      </c>
      <c r="Q6" s="32">
        <f t="shared" si="0"/>
        <v>98576.50799560761</v>
      </c>
      <c r="R6" s="28">
        <f t="shared" si="0"/>
        <v>92712.79858637064</v>
      </c>
      <c r="S6" s="12">
        <f>IF(S4=0,"",(S5/S4)*1000)</f>
      </c>
    </row>
    <row r="7" spans="1:19" s="8" customFormat="1" ht="16.5" customHeight="1">
      <c r="A7" s="108" t="s">
        <v>20</v>
      </c>
      <c r="B7" s="53" t="s">
        <v>9</v>
      </c>
      <c r="C7" s="53" t="s">
        <v>1</v>
      </c>
      <c r="D7" s="18">
        <f>'P一般'!D7+'P原料'!D7</f>
        <v>0</v>
      </c>
      <c r="E7" s="14">
        <f>'P一般'!E7+'P原料'!E7</f>
        <v>0</v>
      </c>
      <c r="F7" s="14">
        <f>'P一般'!F7+'P原料'!F7</f>
        <v>0</v>
      </c>
      <c r="G7" s="14">
        <f>'P一般'!G7+'P原料'!G7</f>
        <v>0</v>
      </c>
      <c r="H7" s="14">
        <f>'P一般'!H7+'P原料'!H7</f>
        <v>0</v>
      </c>
      <c r="I7" s="23">
        <f>'P一般'!I7+'P原料'!I7</f>
        <v>0</v>
      </c>
      <c r="J7" s="36">
        <f>SUM(D7:I7)</f>
        <v>0</v>
      </c>
      <c r="K7" s="27">
        <f>'P一般'!K7+'P原料'!K7</f>
        <v>0</v>
      </c>
      <c r="L7" s="14">
        <f>'P一般'!L7+'P原料'!L7</f>
        <v>0</v>
      </c>
      <c r="M7" s="14">
        <f>'P一般'!M7+'P原料'!M7</f>
        <v>0</v>
      </c>
      <c r="N7" s="14">
        <f>'P一般'!N7+'P原料'!N7</f>
        <v>0</v>
      </c>
      <c r="O7" s="14">
        <f>'P一般'!O7+'P原料'!O7</f>
        <v>0</v>
      </c>
      <c r="P7" s="23">
        <f>'P一般'!P7+'P原料'!P7</f>
        <v>0</v>
      </c>
      <c r="Q7" s="36">
        <f>SUM(K7:P7)</f>
        <v>0</v>
      </c>
      <c r="R7" s="27">
        <f>J7+Q7</f>
        <v>0</v>
      </c>
      <c r="S7" s="7"/>
    </row>
    <row r="8" spans="1:19" s="8" customFormat="1" ht="16.5" customHeight="1">
      <c r="A8" s="109"/>
      <c r="B8" s="53" t="s">
        <v>10</v>
      </c>
      <c r="C8" s="53" t="s">
        <v>2</v>
      </c>
      <c r="D8" s="19">
        <f>'P一般'!D8+'P原料'!D8</f>
        <v>0</v>
      </c>
      <c r="E8" s="14">
        <f>'P一般'!E8+'P原料'!E8</f>
        <v>0</v>
      </c>
      <c r="F8" s="14">
        <f>'P一般'!F8+'P原料'!F8</f>
        <v>0</v>
      </c>
      <c r="G8" s="14">
        <f>'P一般'!G8+'P原料'!G8</f>
        <v>0</v>
      </c>
      <c r="H8" s="14">
        <f>'P一般'!H8+'P原料'!H8</f>
        <v>0</v>
      </c>
      <c r="I8" s="23">
        <f>'P一般'!I8+'P原料'!I8</f>
        <v>0</v>
      </c>
      <c r="J8" s="31">
        <f>SUM(D8:I8)</f>
        <v>0</v>
      </c>
      <c r="K8" s="27">
        <f>'P一般'!K8+'P原料'!K8</f>
        <v>0</v>
      </c>
      <c r="L8" s="14">
        <f>'P一般'!L8+'P原料'!L8</f>
        <v>0</v>
      </c>
      <c r="M8" s="14">
        <f>'P一般'!M8+'P原料'!M8</f>
        <v>0</v>
      </c>
      <c r="N8" s="14">
        <f>'P一般'!N8+'P原料'!N8</f>
        <v>0</v>
      </c>
      <c r="O8" s="14">
        <f>'P一般'!O8+'P原料'!O8</f>
        <v>0</v>
      </c>
      <c r="P8" s="23">
        <f>'P一般'!P8+'P原料'!P8</f>
        <v>0</v>
      </c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0"/>
      <c r="B9" s="54" t="s">
        <v>18</v>
      </c>
      <c r="C9" s="55" t="s">
        <v>3</v>
      </c>
      <c r="D9" s="20" t="str">
        <f aca="true" t="shared" si="1" ref="D9:R9">IF(OR(D7=0,D8=0)," ",(D8/D7)*1000)</f>
        <v> </v>
      </c>
      <c r="E9" s="15" t="str">
        <f t="shared" si="1"/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24" t="str">
        <f t="shared" si="1"/>
        <v> </v>
      </c>
      <c r="J9" s="32" t="str">
        <f t="shared" si="1"/>
        <v> </v>
      </c>
      <c r="K9" s="28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24" t="str">
        <f t="shared" si="1"/>
        <v> </v>
      </c>
      <c r="Q9" s="32" t="str">
        <f t="shared" si="1"/>
        <v> </v>
      </c>
      <c r="R9" s="28" t="str">
        <f t="shared" si="1"/>
        <v> </v>
      </c>
      <c r="S9" s="7"/>
    </row>
    <row r="10" spans="1:19" s="8" customFormat="1" ht="16.5" customHeight="1">
      <c r="A10" s="108" t="s">
        <v>19</v>
      </c>
      <c r="B10" s="53" t="s">
        <v>9</v>
      </c>
      <c r="C10" s="53" t="s">
        <v>1</v>
      </c>
      <c r="D10" s="18">
        <f>'P一般'!D10+'P原料'!D10</f>
        <v>83196</v>
      </c>
      <c r="E10" s="14">
        <f>'P一般'!E10+'P原料'!E10</f>
        <v>89863</v>
      </c>
      <c r="F10" s="14">
        <f>'P一般'!F10+'P原料'!F10</f>
        <v>48485</v>
      </c>
      <c r="G10" s="14">
        <f>'P一般'!G10+'P原料'!G10</f>
        <v>89672</v>
      </c>
      <c r="H10" s="14">
        <f>'P一般'!H10+'P原料'!H10</f>
        <v>101865</v>
      </c>
      <c r="I10" s="23">
        <f>'P一般'!I10+'P原料'!I10</f>
        <v>78388</v>
      </c>
      <c r="J10" s="36">
        <f>SUM(D10:I10)</f>
        <v>491469</v>
      </c>
      <c r="K10" s="27">
        <f>'P一般'!K10+'P原料'!K10</f>
        <v>81648</v>
      </c>
      <c r="L10" s="14">
        <f>'P一般'!L10+'P原料'!L10</f>
        <v>102668</v>
      </c>
      <c r="M10" s="14">
        <f>'P一般'!M10+'P原料'!M10</f>
        <v>130601</v>
      </c>
      <c r="N10" s="14">
        <f>'P一般'!N10+'P原料'!N10</f>
        <v>82133</v>
      </c>
      <c r="O10" s="14">
        <f>'P一般'!O10+'P原料'!O10</f>
        <v>137749</v>
      </c>
      <c r="P10" s="23">
        <f>'P一般'!P10+'P原料'!P10</f>
        <v>94613</v>
      </c>
      <c r="Q10" s="36">
        <f>SUM(K10:P10)</f>
        <v>629412</v>
      </c>
      <c r="R10" s="27">
        <f>J10+Q10</f>
        <v>1120881</v>
      </c>
      <c r="S10" s="7"/>
    </row>
    <row r="11" spans="1:19" s="8" customFormat="1" ht="16.5" customHeight="1">
      <c r="A11" s="109"/>
      <c r="B11" s="53" t="s">
        <v>10</v>
      </c>
      <c r="C11" s="53" t="s">
        <v>2</v>
      </c>
      <c r="D11" s="19">
        <f>'P一般'!D11+'P原料'!D11</f>
        <v>7377090</v>
      </c>
      <c r="E11" s="14">
        <f>'P一般'!E11+'P原料'!E11</f>
        <v>7174847</v>
      </c>
      <c r="F11" s="14">
        <f>'P一般'!F11+'P原料'!F11</f>
        <v>3807983</v>
      </c>
      <c r="G11" s="14">
        <f>'P一般'!G11+'P原料'!G11</f>
        <v>7008957</v>
      </c>
      <c r="H11" s="14">
        <f>'P一般'!H11+'P原料'!H11</f>
        <v>8797298</v>
      </c>
      <c r="I11" s="23">
        <f>'P一般'!I11+'P原料'!I11</f>
        <v>6763042</v>
      </c>
      <c r="J11" s="31">
        <f>SUM(D11:I11)</f>
        <v>40929217</v>
      </c>
      <c r="K11" s="27">
        <f>'P一般'!K11+'P原料'!K11</f>
        <v>7127605</v>
      </c>
      <c r="L11" s="14">
        <f>'P一般'!L11+'P原料'!L11</f>
        <v>9023921</v>
      </c>
      <c r="M11" s="14">
        <f>'P一般'!M11+'P原料'!M11</f>
        <v>12476243</v>
      </c>
      <c r="N11" s="14">
        <f>'P一般'!N11+'P原料'!N11</f>
        <v>9792047</v>
      </c>
      <c r="O11" s="14">
        <f>'P一般'!O11+'P原料'!O11</f>
        <v>15331040</v>
      </c>
      <c r="P11" s="23">
        <f>'P一般'!P11+'P原料'!P11</f>
        <v>9272713</v>
      </c>
      <c r="Q11" s="31">
        <f>SUM(K11:P11)</f>
        <v>63023569</v>
      </c>
      <c r="R11" s="27">
        <f>J11+Q11</f>
        <v>103952786</v>
      </c>
      <c r="S11" s="7"/>
    </row>
    <row r="12" spans="1:19" s="8" customFormat="1" ht="16.5" customHeight="1" thickBot="1">
      <c r="A12" s="110"/>
      <c r="B12" s="54" t="s">
        <v>18</v>
      </c>
      <c r="C12" s="55" t="s">
        <v>3</v>
      </c>
      <c r="D12" s="20">
        <f aca="true" t="shared" si="2" ref="D12:R12">IF(OR(D10=0,D11=0)," ",(D11/D10)*1000)</f>
        <v>88671.21015433435</v>
      </c>
      <c r="E12" s="15">
        <f t="shared" si="2"/>
        <v>79842.05957958226</v>
      </c>
      <c r="F12" s="15">
        <f t="shared" si="2"/>
        <v>78539.40393936269</v>
      </c>
      <c r="G12" s="15">
        <f t="shared" si="2"/>
        <v>78162.1576411812</v>
      </c>
      <c r="H12" s="15">
        <f t="shared" si="2"/>
        <v>86362.32268198105</v>
      </c>
      <c r="I12" s="24">
        <f t="shared" si="2"/>
        <v>86276.49640251059</v>
      </c>
      <c r="J12" s="32">
        <f t="shared" si="2"/>
        <v>83279.34620494883</v>
      </c>
      <c r="K12" s="28">
        <f t="shared" si="2"/>
        <v>87296.74946110131</v>
      </c>
      <c r="L12" s="15">
        <f t="shared" si="2"/>
        <v>87894.19293255932</v>
      </c>
      <c r="M12" s="15">
        <f t="shared" si="2"/>
        <v>95529.45995819327</v>
      </c>
      <c r="N12" s="15">
        <f t="shared" si="2"/>
        <v>119221.83531589007</v>
      </c>
      <c r="O12" s="15">
        <f t="shared" si="2"/>
        <v>111296.92411560156</v>
      </c>
      <c r="P12" s="24">
        <f t="shared" si="2"/>
        <v>98006.75382875504</v>
      </c>
      <c r="Q12" s="32">
        <f t="shared" si="2"/>
        <v>100130.86658659193</v>
      </c>
      <c r="R12" s="28">
        <f t="shared" si="2"/>
        <v>92742.03595207699</v>
      </c>
      <c r="S12" s="12">
        <f>IF(S10=0,"",(S11/S10)*1000)</f>
      </c>
    </row>
    <row r="13" spans="1:19" s="8" customFormat="1" ht="16.5" customHeight="1">
      <c r="A13" s="108" t="s">
        <v>40</v>
      </c>
      <c r="B13" s="53" t="s">
        <v>9</v>
      </c>
      <c r="C13" s="53" t="s">
        <v>1</v>
      </c>
      <c r="D13" s="18">
        <f>'P一般'!D13+'P原料'!D13</f>
        <v>230785</v>
      </c>
      <c r="E13" s="14">
        <f>'P一般'!E13+'P原料'!E13</f>
        <v>245997</v>
      </c>
      <c r="F13" s="14">
        <f>'P一般'!F13+'P原料'!F13</f>
        <v>207070</v>
      </c>
      <c r="G13" s="14">
        <f>'P一般'!G13+'P原料'!G13</f>
        <v>155282</v>
      </c>
      <c r="H13" s="14">
        <f>'P一般'!H13+'P原料'!H13</f>
        <v>212218</v>
      </c>
      <c r="I13" s="23">
        <f>'P一般'!I13+'P原料'!I13</f>
        <v>164473</v>
      </c>
      <c r="J13" s="36">
        <f>SUM(D13:I13)</f>
        <v>1215825</v>
      </c>
      <c r="K13" s="27">
        <f>'P一般'!K13+'P原料'!K13</f>
        <v>214346</v>
      </c>
      <c r="L13" s="14">
        <f>'P一般'!L13+'P原料'!L13</f>
        <v>172205</v>
      </c>
      <c r="M13" s="14">
        <f>'P一般'!M13+'P原料'!M13</f>
        <v>217470</v>
      </c>
      <c r="N13" s="14">
        <f>'P一般'!N13+'P原料'!N13</f>
        <v>269458</v>
      </c>
      <c r="O13" s="14">
        <f>'P一般'!O13+'P原料'!O13</f>
        <v>210828</v>
      </c>
      <c r="P13" s="23">
        <f>'P一般'!P13+'P原料'!P13</f>
        <v>295209</v>
      </c>
      <c r="Q13" s="36">
        <f>SUM(K13:P13)</f>
        <v>1379516</v>
      </c>
      <c r="R13" s="27">
        <f>J13+Q13</f>
        <v>2595341</v>
      </c>
      <c r="S13" s="7"/>
    </row>
    <row r="14" spans="1:19" s="8" customFormat="1" ht="16.5" customHeight="1">
      <c r="A14" s="109"/>
      <c r="B14" s="53" t="s">
        <v>10</v>
      </c>
      <c r="C14" s="53" t="s">
        <v>2</v>
      </c>
      <c r="D14" s="19">
        <f>'P一般'!D14+'P原料'!D14</f>
        <v>20026809</v>
      </c>
      <c r="E14" s="14">
        <f>'P一般'!E14+'P原料'!E14</f>
        <v>20633327</v>
      </c>
      <c r="F14" s="14">
        <f>'P一般'!F14+'P原料'!F14</f>
        <v>17056516</v>
      </c>
      <c r="G14" s="14">
        <f>'P一般'!G14+'P原料'!G14</f>
        <v>12657918</v>
      </c>
      <c r="H14" s="14">
        <f>'P一般'!H14+'P原料'!H14</f>
        <v>18393338</v>
      </c>
      <c r="I14" s="23">
        <f>'P一般'!I14+'P原料'!I14</f>
        <v>14203077</v>
      </c>
      <c r="J14" s="31">
        <f>SUM(D14:I14)</f>
        <v>102970985</v>
      </c>
      <c r="K14" s="27">
        <f>'P一般'!K14+'P原料'!K14</f>
        <v>18802842</v>
      </c>
      <c r="L14" s="14">
        <f>'P一般'!L14+'P原料'!L14</f>
        <v>15434949</v>
      </c>
      <c r="M14" s="14">
        <f>'P一般'!M14+'P原料'!M14</f>
        <v>20977452</v>
      </c>
      <c r="N14" s="14">
        <f>'P一般'!N14+'P原料'!N14</f>
        <v>30166239</v>
      </c>
      <c r="O14" s="14">
        <f>'P一般'!O14+'P原料'!O14</f>
        <v>22503383</v>
      </c>
      <c r="P14" s="23">
        <f>'P一般'!P14+'P原料'!P14</f>
        <v>29130064</v>
      </c>
      <c r="Q14" s="31">
        <f>SUM(K14:P14)</f>
        <v>137014929</v>
      </c>
      <c r="R14" s="27">
        <f>J14+Q14</f>
        <v>239985914</v>
      </c>
      <c r="S14" s="7"/>
    </row>
    <row r="15" spans="1:19" s="8" customFormat="1" ht="16.5" customHeight="1" thickBot="1">
      <c r="A15" s="110"/>
      <c r="B15" s="54" t="s">
        <v>18</v>
      </c>
      <c r="C15" s="55" t="s">
        <v>3</v>
      </c>
      <c r="D15" s="20">
        <f aca="true" t="shared" si="3" ref="D15:R15">IF(OR(D13=0,D14=0)," ",(D14/D13)*1000)</f>
        <v>86776.90924453497</v>
      </c>
      <c r="E15" s="15">
        <f t="shared" si="3"/>
        <v>83876.33589027509</v>
      </c>
      <c r="F15" s="15">
        <f t="shared" si="3"/>
        <v>82370.77316849375</v>
      </c>
      <c r="G15" s="15">
        <f t="shared" si="3"/>
        <v>81515.68114784715</v>
      </c>
      <c r="H15" s="15">
        <f t="shared" si="3"/>
        <v>86671.90342006805</v>
      </c>
      <c r="I15" s="24">
        <f t="shared" si="3"/>
        <v>86355.06739708038</v>
      </c>
      <c r="J15" s="32">
        <f t="shared" si="3"/>
        <v>84692.27479283615</v>
      </c>
      <c r="K15" s="28">
        <f t="shared" si="3"/>
        <v>87721.91690071193</v>
      </c>
      <c r="L15" s="15">
        <f t="shared" si="3"/>
        <v>89631.24764089313</v>
      </c>
      <c r="M15" s="15">
        <f t="shared" si="3"/>
        <v>96461.36018761208</v>
      </c>
      <c r="N15" s="15">
        <f t="shared" si="3"/>
        <v>111951.54346874096</v>
      </c>
      <c r="O15" s="15">
        <f t="shared" si="3"/>
        <v>106738.11353330678</v>
      </c>
      <c r="P15" s="24">
        <f t="shared" si="3"/>
        <v>98676.0701740123</v>
      </c>
      <c r="Q15" s="32">
        <f t="shared" si="3"/>
        <v>99321.01476169903</v>
      </c>
      <c r="R15" s="28">
        <f t="shared" si="3"/>
        <v>92467.9701048918</v>
      </c>
      <c r="S15" s="10"/>
    </row>
    <row r="16" spans="1:19" s="8" customFormat="1" ht="16.5" customHeight="1">
      <c r="A16" s="108" t="s">
        <v>24</v>
      </c>
      <c r="B16" s="53" t="s">
        <v>9</v>
      </c>
      <c r="C16" s="53" t="s">
        <v>1</v>
      </c>
      <c r="D16" s="18">
        <f>'P一般'!D16+'P原料'!D16</f>
        <v>132489</v>
      </c>
      <c r="E16" s="14">
        <f>'P一般'!E16+'P原料'!E16</f>
        <v>151967</v>
      </c>
      <c r="F16" s="14">
        <f>'P一般'!F16+'P原料'!F16</f>
        <v>182043</v>
      </c>
      <c r="G16" s="14">
        <f>'P一般'!G16+'P原料'!G16</f>
        <v>180591</v>
      </c>
      <c r="H16" s="14">
        <f>'P一般'!H16+'P原料'!H16</f>
        <v>184817</v>
      </c>
      <c r="I16" s="23">
        <f>'P一般'!I16+'P原料'!I16</f>
        <v>156791</v>
      </c>
      <c r="J16" s="36">
        <f>SUM(D16:I16)</f>
        <v>988698</v>
      </c>
      <c r="K16" s="27">
        <f>'P一般'!K16+'P原料'!K16</f>
        <v>221773</v>
      </c>
      <c r="L16" s="14">
        <f>'P一般'!L16+'P原料'!L16</f>
        <v>178432</v>
      </c>
      <c r="M16" s="14">
        <f>'P一般'!M16+'P原料'!M16</f>
        <v>186676</v>
      </c>
      <c r="N16" s="14">
        <f>'P一般'!N16+'P原料'!N16</f>
        <v>285231</v>
      </c>
      <c r="O16" s="14">
        <f>'P一般'!O16+'P原料'!O16</f>
        <v>126990</v>
      </c>
      <c r="P16" s="23">
        <f>'P一般'!P16+'P原料'!P16</f>
        <v>260384</v>
      </c>
      <c r="Q16" s="36">
        <f>SUM(K16:P16)</f>
        <v>1259486</v>
      </c>
      <c r="R16" s="27">
        <f>J16+Q16</f>
        <v>2248184</v>
      </c>
      <c r="S16" s="7"/>
    </row>
    <row r="17" spans="1:19" s="8" customFormat="1" ht="16.5" customHeight="1">
      <c r="A17" s="109"/>
      <c r="B17" s="53" t="s">
        <v>10</v>
      </c>
      <c r="C17" s="53" t="s">
        <v>2</v>
      </c>
      <c r="D17" s="19">
        <f>'P一般'!D17+'P原料'!D17</f>
        <v>11597816</v>
      </c>
      <c r="E17" s="14">
        <f>'P一般'!E17+'P原料'!E17</f>
        <v>12553191</v>
      </c>
      <c r="F17" s="14">
        <f>'P一般'!F17+'P原料'!F17</f>
        <v>14887088</v>
      </c>
      <c r="G17" s="14">
        <f>'P一般'!G17+'P原料'!G17</f>
        <v>14575804</v>
      </c>
      <c r="H17" s="14">
        <f>'P一般'!H17+'P原料'!H17</f>
        <v>15382443</v>
      </c>
      <c r="I17" s="23">
        <f>'P一般'!I17+'P原料'!I17</f>
        <v>13733149</v>
      </c>
      <c r="J17" s="31">
        <f>SUM(D17:I17)</f>
        <v>82729491</v>
      </c>
      <c r="K17" s="27">
        <f>'P一般'!K17+'P原料'!K17</f>
        <v>19209254</v>
      </c>
      <c r="L17" s="14">
        <f>'P一般'!L17+'P原料'!L17</f>
        <v>15996350</v>
      </c>
      <c r="M17" s="14">
        <f>'P一般'!M17+'P原料'!M17</f>
        <v>19184766</v>
      </c>
      <c r="N17" s="14">
        <f>'P一般'!N17+'P原料'!N17</f>
        <v>32659666</v>
      </c>
      <c r="O17" s="14">
        <f>'P一般'!O17+'P原料'!O17</f>
        <v>13601647</v>
      </c>
      <c r="P17" s="23">
        <f>'P一般'!P17+'P原料'!P17</f>
        <v>25768789</v>
      </c>
      <c r="Q17" s="31">
        <f>SUM(K17:P17)</f>
        <v>126420472</v>
      </c>
      <c r="R17" s="27">
        <f>J17+Q17</f>
        <v>209149963</v>
      </c>
      <c r="S17" s="7"/>
    </row>
    <row r="18" spans="1:19" s="8" customFormat="1" ht="16.5" customHeight="1" thickBot="1">
      <c r="A18" s="110"/>
      <c r="B18" s="54" t="s">
        <v>18</v>
      </c>
      <c r="C18" s="55" t="s">
        <v>3</v>
      </c>
      <c r="D18" s="20">
        <f aca="true" t="shared" si="4" ref="D18:R18">IF(OR(D16=0,D17=0)," ",(D17/D16)*1000)</f>
        <v>87537.95409430217</v>
      </c>
      <c r="E18" s="15">
        <f t="shared" si="4"/>
        <v>82604.71681351872</v>
      </c>
      <c r="F18" s="15">
        <f t="shared" si="4"/>
        <v>81777.86566910015</v>
      </c>
      <c r="G18" s="15">
        <f t="shared" si="4"/>
        <v>80711.68552142687</v>
      </c>
      <c r="H18" s="15">
        <f t="shared" si="4"/>
        <v>83230.67142091907</v>
      </c>
      <c r="I18" s="24">
        <f t="shared" si="4"/>
        <v>87588.88584166183</v>
      </c>
      <c r="J18" s="32">
        <f t="shared" si="4"/>
        <v>83675.18797448765</v>
      </c>
      <c r="K18" s="28">
        <f t="shared" si="4"/>
        <v>86616.73873735756</v>
      </c>
      <c r="L18" s="15">
        <f t="shared" si="4"/>
        <v>89649.55837517935</v>
      </c>
      <c r="M18" s="15">
        <f t="shared" si="4"/>
        <v>102770.39362317599</v>
      </c>
      <c r="N18" s="15">
        <f t="shared" si="4"/>
        <v>114502.51199904639</v>
      </c>
      <c r="O18" s="15">
        <f t="shared" si="4"/>
        <v>107108.01637924246</v>
      </c>
      <c r="P18" s="24">
        <f t="shared" si="4"/>
        <v>98964.56387489247</v>
      </c>
      <c r="Q18" s="32">
        <f t="shared" si="4"/>
        <v>100374.65442251839</v>
      </c>
      <c r="R18" s="28">
        <f t="shared" si="4"/>
        <v>93030.62516235326</v>
      </c>
      <c r="S18" s="10"/>
    </row>
    <row r="19" spans="1:19" s="8" customFormat="1" ht="16.5" customHeight="1">
      <c r="A19" s="108" t="s">
        <v>21</v>
      </c>
      <c r="B19" s="53" t="s">
        <v>9</v>
      </c>
      <c r="C19" s="53" t="s">
        <v>1</v>
      </c>
      <c r="D19" s="18">
        <f>'P一般'!D19+'P原料'!D19</f>
        <v>62579</v>
      </c>
      <c r="E19" s="14">
        <f>'P一般'!E19+'P原料'!E19</f>
        <v>38137</v>
      </c>
      <c r="F19" s="14">
        <f>'P一般'!F19+'P原料'!F19</f>
        <v>42659</v>
      </c>
      <c r="G19" s="14">
        <f>'P一般'!G19+'P原料'!G19</f>
        <v>43216</v>
      </c>
      <c r="H19" s="14">
        <f>'P一般'!H19+'P原料'!H19</f>
        <v>64322</v>
      </c>
      <c r="I19" s="23">
        <f>'P一般'!I19+'P原料'!I19</f>
        <v>97032</v>
      </c>
      <c r="J19" s="36">
        <f>SUM(D19:I19)</f>
        <v>347945</v>
      </c>
      <c r="K19" s="27">
        <f>'P一般'!K19+'P原料'!K19</f>
        <v>53525</v>
      </c>
      <c r="L19" s="14">
        <f>'P一般'!L19+'P原料'!L19</f>
        <v>45394</v>
      </c>
      <c r="M19" s="14">
        <f>'P一般'!M19+'P原料'!M19</f>
        <v>27843</v>
      </c>
      <c r="N19" s="14">
        <f>'P一般'!N19+'P原料'!N19</f>
        <v>54486</v>
      </c>
      <c r="O19" s="14">
        <f>'P一般'!O19+'P原料'!O19</f>
        <v>26823</v>
      </c>
      <c r="P19" s="23">
        <f>'P一般'!P19+'P原料'!P19</f>
        <v>56826</v>
      </c>
      <c r="Q19" s="36">
        <f>SUM(K19:P19)</f>
        <v>264897</v>
      </c>
      <c r="R19" s="27">
        <f>J19+Q19</f>
        <v>612842</v>
      </c>
      <c r="S19" s="7"/>
    </row>
    <row r="20" spans="1:19" s="8" customFormat="1" ht="16.5" customHeight="1">
      <c r="A20" s="109"/>
      <c r="B20" s="53" t="s">
        <v>10</v>
      </c>
      <c r="C20" s="53" t="s">
        <v>2</v>
      </c>
      <c r="D20" s="19">
        <f>'P一般'!D20+'P原料'!D20</f>
        <v>5515139</v>
      </c>
      <c r="E20" s="14">
        <f>'P一般'!E20+'P原料'!E20</f>
        <v>3098523</v>
      </c>
      <c r="F20" s="14">
        <f>'P一般'!F20+'P原料'!F20</f>
        <v>3529757</v>
      </c>
      <c r="G20" s="14">
        <f>'P一般'!G20+'P原料'!G20</f>
        <v>3401710</v>
      </c>
      <c r="H20" s="14">
        <f>'P一般'!H20+'P原料'!H20</f>
        <v>5417909</v>
      </c>
      <c r="I20" s="23">
        <f>'P一般'!I20+'P原料'!I20</f>
        <v>8331635</v>
      </c>
      <c r="J20" s="31">
        <f>SUM(D20:I20)</f>
        <v>29294673</v>
      </c>
      <c r="K20" s="27">
        <f>'P一般'!K20+'P原料'!K20</f>
        <v>4732479</v>
      </c>
      <c r="L20" s="14">
        <f>'P一般'!L20+'P原料'!L20</f>
        <v>3872645</v>
      </c>
      <c r="M20" s="14">
        <f>'P一般'!M20+'P原料'!M20</f>
        <v>2873016</v>
      </c>
      <c r="N20" s="14">
        <f>'P一般'!N20+'P原料'!N20</f>
        <v>6307913</v>
      </c>
      <c r="O20" s="14">
        <f>'P一般'!O20+'P原料'!O20</f>
        <v>2865884</v>
      </c>
      <c r="P20" s="23">
        <f>'P一般'!P20+'P原料'!P20</f>
        <v>5205684</v>
      </c>
      <c r="Q20" s="31">
        <f>SUM(K20:P20)</f>
        <v>25857621</v>
      </c>
      <c r="R20" s="27">
        <f>J20+Q20</f>
        <v>55152294</v>
      </c>
      <c r="S20" s="7"/>
    </row>
    <row r="21" spans="1:19" s="8" customFormat="1" ht="16.5" customHeight="1" thickBot="1">
      <c r="A21" s="110"/>
      <c r="B21" s="54" t="s">
        <v>18</v>
      </c>
      <c r="C21" s="55" t="s">
        <v>3</v>
      </c>
      <c r="D21" s="20">
        <f aca="true" t="shared" si="5" ref="D21:R21">IF(OR(D19=0,D20=0)," ",(D20/D19)*1000)</f>
        <v>88130.82663513318</v>
      </c>
      <c r="E21" s="15">
        <f t="shared" si="5"/>
        <v>81247.16154915174</v>
      </c>
      <c r="F21" s="15">
        <f t="shared" si="5"/>
        <v>82743.54766872172</v>
      </c>
      <c r="G21" s="15">
        <f t="shared" si="5"/>
        <v>78714.13365420215</v>
      </c>
      <c r="H21" s="15">
        <f t="shared" si="5"/>
        <v>84231.04070147073</v>
      </c>
      <c r="I21" s="24">
        <f t="shared" si="5"/>
        <v>85864.8177920686</v>
      </c>
      <c r="J21" s="32">
        <f t="shared" si="5"/>
        <v>84193.40125594563</v>
      </c>
      <c r="K21" s="28">
        <f t="shared" si="5"/>
        <v>88416.23540401681</v>
      </c>
      <c r="L21" s="15">
        <f t="shared" si="5"/>
        <v>85311.82535136802</v>
      </c>
      <c r="M21" s="15">
        <f t="shared" si="5"/>
        <v>103186.2945803254</v>
      </c>
      <c r="N21" s="15">
        <f t="shared" si="5"/>
        <v>115771.26234262012</v>
      </c>
      <c r="O21" s="15">
        <f t="shared" si="5"/>
        <v>106844.27543526079</v>
      </c>
      <c r="P21" s="24">
        <f t="shared" si="5"/>
        <v>91607.4332171893</v>
      </c>
      <c r="Q21" s="32">
        <f t="shared" si="5"/>
        <v>97613.86878673598</v>
      </c>
      <c r="R21" s="28">
        <f t="shared" si="5"/>
        <v>89994.31174756298</v>
      </c>
      <c r="S21" s="10"/>
    </row>
    <row r="22" spans="1:19" s="8" customFormat="1" ht="16.5" customHeight="1">
      <c r="A22" s="108" t="s">
        <v>39</v>
      </c>
      <c r="B22" s="53" t="s">
        <v>9</v>
      </c>
      <c r="C22" s="53" t="s">
        <v>1</v>
      </c>
      <c r="D22" s="18">
        <f>'P一般'!D22+'P原料'!D22</f>
        <v>0</v>
      </c>
      <c r="E22" s="14">
        <f>'P一般'!E22+'P原料'!E22</f>
        <v>0</v>
      </c>
      <c r="F22" s="14">
        <f>'P一般'!F22+'P原料'!F22</f>
        <v>0</v>
      </c>
      <c r="G22" s="14">
        <f>'P一般'!G22+'P原料'!G22</f>
        <v>0</v>
      </c>
      <c r="H22" s="14">
        <f>'P一般'!H22+'P原料'!H22</f>
        <v>0</v>
      </c>
      <c r="I22" s="23">
        <f>'P一般'!I22+'P原料'!I22</f>
        <v>0</v>
      </c>
      <c r="J22" s="36">
        <f>SUM(D22:I22)</f>
        <v>0</v>
      </c>
      <c r="K22" s="27">
        <f>'P一般'!K22+'P原料'!K22</f>
        <v>0</v>
      </c>
      <c r="L22" s="14">
        <f>'P一般'!L22+'P原料'!L22</f>
        <v>0</v>
      </c>
      <c r="M22" s="14">
        <f>'P一般'!M22+'P原料'!M22</f>
        <v>0</v>
      </c>
      <c r="N22" s="14">
        <f>'P一般'!N22+'P原料'!N22</f>
        <v>0</v>
      </c>
      <c r="O22" s="14">
        <f>'P一般'!O22+'P原料'!O22</f>
        <v>0</v>
      </c>
      <c r="P22" s="23">
        <f>'P一般'!P22+'P原料'!P22</f>
        <v>0</v>
      </c>
      <c r="Q22" s="36">
        <f>SUM(K22:P22)</f>
        <v>0</v>
      </c>
      <c r="R22" s="27">
        <f>J22+Q22</f>
        <v>0</v>
      </c>
      <c r="S22" s="7"/>
    </row>
    <row r="23" spans="1:19" s="8" customFormat="1" ht="16.5" customHeight="1">
      <c r="A23" s="109"/>
      <c r="B23" s="53" t="s">
        <v>10</v>
      </c>
      <c r="C23" s="53" t="s">
        <v>2</v>
      </c>
      <c r="D23" s="19">
        <f>'P一般'!D23+'P原料'!D23</f>
        <v>0</v>
      </c>
      <c r="E23" s="14">
        <f>'P一般'!E23+'P原料'!E23</f>
        <v>0</v>
      </c>
      <c r="F23" s="14">
        <f>'P一般'!F23+'P原料'!F23</f>
        <v>0</v>
      </c>
      <c r="G23" s="14">
        <f>'P一般'!G23+'P原料'!G23</f>
        <v>0</v>
      </c>
      <c r="H23" s="14">
        <f>'P一般'!H23+'P原料'!H23</f>
        <v>0</v>
      </c>
      <c r="I23" s="23">
        <f>'P一般'!I23+'P原料'!I23</f>
        <v>0</v>
      </c>
      <c r="J23" s="31">
        <f>SUM(D23:I23)</f>
        <v>0</v>
      </c>
      <c r="K23" s="27">
        <f>'P一般'!K23+'P原料'!K23</f>
        <v>0</v>
      </c>
      <c r="L23" s="14">
        <f>'P一般'!L23+'P原料'!L23</f>
        <v>0</v>
      </c>
      <c r="M23" s="14">
        <f>'P一般'!M23+'P原料'!M23</f>
        <v>0</v>
      </c>
      <c r="N23" s="14">
        <f>'P一般'!N23+'P原料'!N23</f>
        <v>0</v>
      </c>
      <c r="O23" s="14">
        <f>'P一般'!O23+'P原料'!O23</f>
        <v>0</v>
      </c>
      <c r="P23" s="23">
        <f>'P一般'!P23+'P原料'!P23</f>
        <v>0</v>
      </c>
      <c r="Q23" s="31">
        <f>SUM(K23:P23)</f>
        <v>0</v>
      </c>
      <c r="R23" s="27">
        <f>J23+Q23</f>
        <v>0</v>
      </c>
      <c r="S23" s="7"/>
    </row>
    <row r="24" spans="1:19" s="8" customFormat="1" ht="16.5" customHeight="1" thickBot="1">
      <c r="A24" s="110"/>
      <c r="B24" s="54" t="s">
        <v>18</v>
      </c>
      <c r="C24" s="55" t="s">
        <v>3</v>
      </c>
      <c r="D24" s="20" t="str">
        <f aca="true" t="shared" si="6" ref="D24:R24">IF(OR(D22=0,D23=0)," ",(D23/D22)*1000)</f>
        <v> </v>
      </c>
      <c r="E24" s="15" t="str">
        <f t="shared" si="6"/>
        <v> </v>
      </c>
      <c r="F24" s="15" t="str">
        <f t="shared" si="6"/>
        <v> </v>
      </c>
      <c r="G24" s="15" t="str">
        <f t="shared" si="6"/>
        <v> </v>
      </c>
      <c r="H24" s="15" t="str">
        <f t="shared" si="6"/>
        <v> </v>
      </c>
      <c r="I24" s="24" t="str">
        <f t="shared" si="6"/>
        <v> </v>
      </c>
      <c r="J24" s="32" t="str">
        <f t="shared" si="6"/>
        <v> </v>
      </c>
      <c r="K24" s="28" t="str">
        <f t="shared" si="6"/>
        <v> </v>
      </c>
      <c r="L24" s="15" t="str">
        <f t="shared" si="6"/>
        <v> </v>
      </c>
      <c r="M24" s="15" t="str">
        <f t="shared" si="6"/>
        <v> </v>
      </c>
      <c r="N24" s="15" t="str">
        <f t="shared" si="6"/>
        <v> </v>
      </c>
      <c r="O24" s="15" t="str">
        <f t="shared" si="6"/>
        <v> </v>
      </c>
      <c r="P24" s="24" t="str">
        <f t="shared" si="6"/>
        <v> </v>
      </c>
      <c r="Q24" s="32" t="str">
        <f t="shared" si="6"/>
        <v> </v>
      </c>
      <c r="R24" s="28" t="str">
        <f t="shared" si="6"/>
        <v> </v>
      </c>
      <c r="S24" s="10"/>
    </row>
    <row r="25" spans="1:19" s="8" customFormat="1" ht="16.5" customHeight="1">
      <c r="A25" s="108" t="s">
        <v>11</v>
      </c>
      <c r="B25" s="53" t="s">
        <v>9</v>
      </c>
      <c r="C25" s="53" t="s">
        <v>1</v>
      </c>
      <c r="D25" s="18">
        <f>'P一般'!D25+'P原料'!D25</f>
        <v>0</v>
      </c>
      <c r="E25" s="14">
        <f>'P一般'!E25+'P原料'!E25</f>
        <v>0</v>
      </c>
      <c r="F25" s="14">
        <f>'P一般'!F25+'P原料'!F25</f>
        <v>0</v>
      </c>
      <c r="G25" s="14">
        <f>'P一般'!G25+'P原料'!G25</f>
        <v>0</v>
      </c>
      <c r="H25" s="14">
        <f>'P一般'!H25+'P原料'!H25</f>
        <v>0</v>
      </c>
      <c r="I25" s="23">
        <f>'P一般'!I25+'P原料'!I25</f>
        <v>0</v>
      </c>
      <c r="J25" s="36">
        <f>SUM(D25:I25)</f>
        <v>0</v>
      </c>
      <c r="K25" s="27">
        <f>'P一般'!K25+'P原料'!K25</f>
        <v>0</v>
      </c>
      <c r="L25" s="14">
        <f>'P一般'!L25+'P原料'!L25</f>
        <v>0</v>
      </c>
      <c r="M25" s="14">
        <f>'P一般'!M25+'P原料'!M25</f>
        <v>0</v>
      </c>
      <c r="N25" s="14">
        <f>'P一般'!N25+'P原料'!N25</f>
        <v>828</v>
      </c>
      <c r="O25" s="14">
        <f>'P一般'!O25+'P原料'!O25</f>
        <v>836</v>
      </c>
      <c r="P25" s="23">
        <f>'P一般'!P25+'P原料'!P25</f>
        <v>834</v>
      </c>
      <c r="Q25" s="36">
        <f>SUM(K25:P25)</f>
        <v>2498</v>
      </c>
      <c r="R25" s="27">
        <f>J25+Q25</f>
        <v>2498</v>
      </c>
      <c r="S25" s="7"/>
    </row>
    <row r="26" spans="1:19" s="8" customFormat="1" ht="16.5" customHeight="1">
      <c r="A26" s="109"/>
      <c r="B26" s="53" t="s">
        <v>10</v>
      </c>
      <c r="C26" s="53" t="s">
        <v>2</v>
      </c>
      <c r="D26" s="19">
        <f>'P一般'!D26+'P原料'!D26</f>
        <v>0</v>
      </c>
      <c r="E26" s="14">
        <f>'P一般'!E26+'P原料'!E26</f>
        <v>0</v>
      </c>
      <c r="F26" s="14">
        <f>'P一般'!F26+'P原料'!F26</f>
        <v>0</v>
      </c>
      <c r="G26" s="14">
        <f>'P一般'!G26+'P原料'!G26</f>
        <v>0</v>
      </c>
      <c r="H26" s="14">
        <f>'P一般'!H26+'P原料'!H26</f>
        <v>0</v>
      </c>
      <c r="I26" s="23">
        <f>'P一般'!I26+'P原料'!I26</f>
        <v>0</v>
      </c>
      <c r="J26" s="31">
        <f>SUM(D26:I26)</f>
        <v>0</v>
      </c>
      <c r="K26" s="27">
        <f>'P一般'!K26+'P原料'!K26</f>
        <v>0</v>
      </c>
      <c r="L26" s="14">
        <f>'P一般'!L26+'P原料'!L26</f>
        <v>0</v>
      </c>
      <c r="M26" s="14">
        <f>'P一般'!M26+'P原料'!M26</f>
        <v>0</v>
      </c>
      <c r="N26" s="14">
        <f>'P一般'!N26+'P原料'!N26</f>
        <v>84436</v>
      </c>
      <c r="O26" s="14">
        <f>'P一般'!O26+'P原料'!O26</f>
        <v>95472</v>
      </c>
      <c r="P26" s="23">
        <f>'P一般'!P26+'P原料'!P26</f>
        <v>91254</v>
      </c>
      <c r="Q26" s="31">
        <f>SUM(K26:P26)</f>
        <v>271162</v>
      </c>
      <c r="R26" s="27">
        <f>J26+Q26</f>
        <v>271162</v>
      </c>
      <c r="S26" s="7"/>
    </row>
    <row r="27" spans="1:19" s="8" customFormat="1" ht="16.5" customHeight="1" thickBot="1">
      <c r="A27" s="110"/>
      <c r="B27" s="54" t="s">
        <v>18</v>
      </c>
      <c r="C27" s="55" t="s">
        <v>3</v>
      </c>
      <c r="D27" s="20" t="str">
        <f aca="true" t="shared" si="7" ref="D27:R27">IF(OR(D25=0,D26=0)," ",(D26/D25)*1000)</f>
        <v> </v>
      </c>
      <c r="E27" s="15" t="str">
        <f t="shared" si="7"/>
        <v> </v>
      </c>
      <c r="F27" s="15" t="str">
        <f t="shared" si="7"/>
        <v> </v>
      </c>
      <c r="G27" s="15" t="str">
        <f t="shared" si="7"/>
        <v> </v>
      </c>
      <c r="H27" s="15" t="str">
        <f t="shared" si="7"/>
        <v> </v>
      </c>
      <c r="I27" s="24" t="str">
        <f t="shared" si="7"/>
        <v> </v>
      </c>
      <c r="J27" s="32" t="str">
        <f t="shared" si="7"/>
        <v> </v>
      </c>
      <c r="K27" s="28" t="str">
        <f t="shared" si="7"/>
        <v> </v>
      </c>
      <c r="L27" s="15" t="str">
        <f t="shared" si="7"/>
        <v> </v>
      </c>
      <c r="M27" s="15" t="str">
        <f t="shared" si="7"/>
        <v> </v>
      </c>
      <c r="N27" s="15">
        <f t="shared" si="7"/>
        <v>101975.84541062803</v>
      </c>
      <c r="O27" s="15">
        <f t="shared" si="7"/>
        <v>114200.95693779906</v>
      </c>
      <c r="P27" s="24">
        <f t="shared" si="7"/>
        <v>109417.26618705037</v>
      </c>
      <c r="Q27" s="32">
        <f t="shared" si="7"/>
        <v>108551.64131305044</v>
      </c>
      <c r="R27" s="28">
        <f t="shared" si="7"/>
        <v>108551.64131305044</v>
      </c>
      <c r="S27" s="10"/>
    </row>
    <row r="28" spans="1:19" s="8" customFormat="1" ht="16.5" customHeight="1">
      <c r="A28" s="108" t="s">
        <v>49</v>
      </c>
      <c r="B28" s="53" t="s">
        <v>9</v>
      </c>
      <c r="C28" s="53" t="s">
        <v>1</v>
      </c>
      <c r="D28" s="18">
        <f>'P一般'!D28+'P原料'!D28</f>
        <v>13</v>
      </c>
      <c r="E28" s="14">
        <f>'P一般'!E28+'P原料'!E28</f>
        <v>13</v>
      </c>
      <c r="F28" s="14">
        <f>'P一般'!F28+'P原料'!F28</f>
        <v>24</v>
      </c>
      <c r="G28" s="14">
        <f>'P一般'!G28+'P原料'!G28</f>
        <v>17</v>
      </c>
      <c r="H28" s="14">
        <f>'P一般'!H28+'P原料'!H28</f>
        <v>1</v>
      </c>
      <c r="I28" s="23">
        <f>'P一般'!I28+'P原料'!I28</f>
        <v>1</v>
      </c>
      <c r="J28" s="36">
        <f>SUM(D28:I28)</f>
        <v>69</v>
      </c>
      <c r="K28" s="27">
        <f>'P一般'!K28+'P原料'!K28</f>
        <v>0</v>
      </c>
      <c r="L28" s="14">
        <f>'P一般'!L28+'P原料'!L28</f>
        <v>0</v>
      </c>
      <c r="M28" s="14">
        <f>'P一般'!M28+'P原料'!M28</f>
        <v>0</v>
      </c>
      <c r="N28" s="14">
        <f>'P一般'!N28+'P原料'!N28</f>
        <v>0</v>
      </c>
      <c r="O28" s="14">
        <f>'P一般'!O28+'P原料'!O28</f>
        <v>1</v>
      </c>
      <c r="P28" s="23">
        <f>'P一般'!P28+'P原料'!P28</f>
        <v>1</v>
      </c>
      <c r="Q28" s="36">
        <f>SUM(K28:P28)</f>
        <v>2</v>
      </c>
      <c r="R28" s="27">
        <f>J28+Q28</f>
        <v>71</v>
      </c>
      <c r="S28" s="7"/>
    </row>
    <row r="29" spans="1:19" s="8" customFormat="1" ht="16.5" customHeight="1">
      <c r="A29" s="109"/>
      <c r="B29" s="53" t="s">
        <v>10</v>
      </c>
      <c r="C29" s="53" t="s">
        <v>2</v>
      </c>
      <c r="D29" s="19">
        <f>'P一般'!D29+'P原料'!D29</f>
        <v>3111</v>
      </c>
      <c r="E29" s="14">
        <f>'P一般'!E29+'P原料'!E29</f>
        <v>3042</v>
      </c>
      <c r="F29" s="14">
        <f>'P一般'!F29+'P原料'!F29</f>
        <v>6478</v>
      </c>
      <c r="G29" s="14">
        <f>'P一般'!G29+'P原料'!G29</f>
        <v>5095</v>
      </c>
      <c r="H29" s="14">
        <f>'P一般'!H29+'P原料'!H29</f>
        <v>1094</v>
      </c>
      <c r="I29" s="23">
        <f>'P一般'!I29+'P原料'!I29</f>
        <v>1102</v>
      </c>
      <c r="J29" s="31">
        <f>SUM(D29:I29)</f>
        <v>19922</v>
      </c>
      <c r="K29" s="27">
        <f>'P一般'!K29+'P原料'!K29</f>
        <v>0</v>
      </c>
      <c r="L29" s="14">
        <f>'P一般'!L29+'P原料'!L29</f>
        <v>595</v>
      </c>
      <c r="M29" s="14">
        <f>'P一般'!M29+'P原料'!M29</f>
        <v>0</v>
      </c>
      <c r="N29" s="14">
        <f>'P一般'!N29+'P原料'!N29</f>
        <v>632</v>
      </c>
      <c r="O29" s="14">
        <f>'P一般'!O29+'P原料'!O29</f>
        <v>785</v>
      </c>
      <c r="P29" s="23">
        <f>'P一般'!P29+'P原料'!P29</f>
        <v>781</v>
      </c>
      <c r="Q29" s="31">
        <f>SUM(K29:P29)</f>
        <v>2793</v>
      </c>
      <c r="R29" s="27">
        <f>J29+Q29</f>
        <v>22715</v>
      </c>
      <c r="S29" s="7"/>
    </row>
    <row r="30" spans="1:19" s="8" customFormat="1" ht="16.5" customHeight="1" thickBot="1">
      <c r="A30" s="110"/>
      <c r="B30" s="54" t="s">
        <v>18</v>
      </c>
      <c r="C30" s="55" t="s">
        <v>3</v>
      </c>
      <c r="D30" s="20">
        <f aca="true" t="shared" si="8" ref="D30:R30">IF(OR(D28=0,D29=0)," ",(D29/D28)*1000)</f>
        <v>239307.6923076923</v>
      </c>
      <c r="E30" s="15">
        <f t="shared" si="8"/>
        <v>234000</v>
      </c>
      <c r="F30" s="15">
        <f t="shared" si="8"/>
        <v>269916.6666666667</v>
      </c>
      <c r="G30" s="15">
        <f t="shared" si="8"/>
        <v>299705.88235294115</v>
      </c>
      <c r="H30" s="15">
        <f t="shared" si="8"/>
        <v>1094000</v>
      </c>
      <c r="I30" s="24">
        <f t="shared" si="8"/>
        <v>1102000</v>
      </c>
      <c r="J30" s="32">
        <f t="shared" si="8"/>
        <v>288724.6376811594</v>
      </c>
      <c r="K30" s="28" t="str">
        <f t="shared" si="8"/>
        <v> </v>
      </c>
      <c r="L30" s="15" t="str">
        <f t="shared" si="8"/>
        <v> </v>
      </c>
      <c r="M30" s="15" t="str">
        <f t="shared" si="8"/>
        <v> </v>
      </c>
      <c r="N30" s="15" t="str">
        <f t="shared" si="8"/>
        <v> </v>
      </c>
      <c r="O30" s="15">
        <f t="shared" si="8"/>
        <v>785000</v>
      </c>
      <c r="P30" s="24">
        <f t="shared" si="8"/>
        <v>781000</v>
      </c>
      <c r="Q30" s="32">
        <f t="shared" si="8"/>
        <v>1396500</v>
      </c>
      <c r="R30" s="28">
        <f t="shared" si="8"/>
        <v>319929.57746478874</v>
      </c>
      <c r="S30" s="10"/>
    </row>
    <row r="31" spans="1:19" s="8" customFormat="1" ht="16.5" customHeight="1">
      <c r="A31" s="108" t="s">
        <v>22</v>
      </c>
      <c r="B31" s="53" t="s">
        <v>9</v>
      </c>
      <c r="C31" s="53" t="s">
        <v>1</v>
      </c>
      <c r="D31" s="18">
        <f>'P一般'!D31+'P原料'!D31</f>
        <v>0</v>
      </c>
      <c r="E31" s="14">
        <f>'P一般'!E31+'P原料'!E31</f>
        <v>0</v>
      </c>
      <c r="F31" s="14">
        <f>'P一般'!F31+'P原料'!F31</f>
        <v>0</v>
      </c>
      <c r="G31" s="14">
        <f>'P一般'!G31+'P原料'!G31</f>
        <v>0</v>
      </c>
      <c r="H31" s="14">
        <f>'P一般'!H31+'P原料'!H31</f>
        <v>0</v>
      </c>
      <c r="I31" s="23">
        <f>'P一般'!I31+'P原料'!I31</f>
        <v>408</v>
      </c>
      <c r="J31" s="36">
        <f>SUM(D31:I31)</f>
        <v>408</v>
      </c>
      <c r="K31" s="27">
        <f>'P一般'!K31+'P原料'!K31</f>
        <v>272</v>
      </c>
      <c r="L31" s="14">
        <f>'P一般'!L31+'P原料'!L31</f>
        <v>0</v>
      </c>
      <c r="M31" s="14">
        <f>'P一般'!M31+'P原料'!M31</f>
        <v>0</v>
      </c>
      <c r="N31" s="14">
        <f>'P一般'!N31+'P原料'!N31</f>
        <v>0</v>
      </c>
      <c r="O31" s="14">
        <f>'P一般'!O31+'P原料'!O31</f>
        <v>0</v>
      </c>
      <c r="P31" s="23">
        <f>'P一般'!P31+'P原料'!P31</f>
        <v>387</v>
      </c>
      <c r="Q31" s="36">
        <f>SUM(K31:P31)</f>
        <v>659</v>
      </c>
      <c r="R31" s="27">
        <f>J31+Q31</f>
        <v>1067</v>
      </c>
      <c r="S31" s="7"/>
    </row>
    <row r="32" spans="1:19" s="8" customFormat="1" ht="16.5" customHeight="1">
      <c r="A32" s="109"/>
      <c r="B32" s="53" t="s">
        <v>10</v>
      </c>
      <c r="C32" s="53" t="s">
        <v>2</v>
      </c>
      <c r="D32" s="19">
        <f>'P一般'!D32+'P原料'!D32</f>
        <v>0</v>
      </c>
      <c r="E32" s="14">
        <f>'P一般'!E32+'P原料'!E32</f>
        <v>0</v>
      </c>
      <c r="F32" s="14">
        <f>'P一般'!F32+'P原料'!F32</f>
        <v>0</v>
      </c>
      <c r="G32" s="14">
        <f>'P一般'!G32+'P原料'!G32</f>
        <v>0</v>
      </c>
      <c r="H32" s="14">
        <f>'P一般'!H32+'P原料'!H32</f>
        <v>0</v>
      </c>
      <c r="I32" s="23">
        <f>'P一般'!I32+'P原料'!I32</f>
        <v>32832</v>
      </c>
      <c r="J32" s="31">
        <f>SUM(D32:I32)</f>
        <v>32832</v>
      </c>
      <c r="K32" s="27">
        <f>'P一般'!K32+'P原料'!K32</f>
        <v>25729</v>
      </c>
      <c r="L32" s="14">
        <f>'P一般'!L32+'P原料'!L32</f>
        <v>0</v>
      </c>
      <c r="M32" s="14">
        <f>'P一般'!M32+'P原料'!M32</f>
        <v>0</v>
      </c>
      <c r="N32" s="14">
        <f>'P一般'!N32+'P原料'!N32</f>
        <v>0</v>
      </c>
      <c r="O32" s="14">
        <f>'P一般'!O32+'P原料'!O32</f>
        <v>0</v>
      </c>
      <c r="P32" s="23">
        <f>'P一般'!P32+'P原料'!P32</f>
        <v>39025</v>
      </c>
      <c r="Q32" s="31">
        <f>SUM(K32:P32)</f>
        <v>64754</v>
      </c>
      <c r="R32" s="27">
        <f>J32+Q32</f>
        <v>97586</v>
      </c>
      <c r="S32" s="7"/>
    </row>
    <row r="33" spans="1:19" s="8" customFormat="1" ht="16.5" customHeight="1" thickBot="1">
      <c r="A33" s="110"/>
      <c r="B33" s="54" t="s">
        <v>18</v>
      </c>
      <c r="C33" s="55" t="s">
        <v>3</v>
      </c>
      <c r="D33" s="20" t="str">
        <f aca="true" t="shared" si="9" ref="D33:R33">IF(OR(D31=0,D32=0)," ",(D32/D31)*1000)</f>
        <v> </v>
      </c>
      <c r="E33" s="15" t="str">
        <f t="shared" si="9"/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24">
        <f t="shared" si="9"/>
        <v>80470.58823529411</v>
      </c>
      <c r="J33" s="32">
        <f t="shared" si="9"/>
        <v>80470.58823529411</v>
      </c>
      <c r="K33" s="28">
        <f t="shared" si="9"/>
        <v>94591.91176470589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 t="shared" si="9"/>
        <v> </v>
      </c>
      <c r="P33" s="24">
        <f t="shared" si="9"/>
        <v>100839.79328165374</v>
      </c>
      <c r="Q33" s="32">
        <f t="shared" si="9"/>
        <v>98261.00151745068</v>
      </c>
      <c r="R33" s="28">
        <f t="shared" si="9"/>
        <v>91458.29428303655</v>
      </c>
      <c r="S33" s="10"/>
    </row>
    <row r="34" spans="1:19" s="8" customFormat="1" ht="16.5" customHeight="1">
      <c r="A34" s="108" t="s">
        <v>23</v>
      </c>
      <c r="B34" s="53" t="s">
        <v>9</v>
      </c>
      <c r="C34" s="53" t="s">
        <v>1</v>
      </c>
      <c r="D34" s="18">
        <f>'P一般'!D34+'P原料'!D34</f>
        <v>0</v>
      </c>
      <c r="E34" s="14">
        <f>'P一般'!E34+'P原料'!E34</f>
        <v>0</v>
      </c>
      <c r="F34" s="14">
        <f>'P一般'!F34+'P原料'!F34</f>
        <v>0</v>
      </c>
      <c r="G34" s="14">
        <f>'P一般'!G34+'P原料'!G34</f>
        <v>0</v>
      </c>
      <c r="H34" s="14">
        <f>'P一般'!H34+'P原料'!H34</f>
        <v>0</v>
      </c>
      <c r="I34" s="23">
        <f>'P一般'!I34+'P原料'!I34</f>
        <v>0</v>
      </c>
      <c r="J34" s="36">
        <f>SUM(D34:I34)</f>
        <v>0</v>
      </c>
      <c r="K34" s="27">
        <f>'P一般'!K34+'P原料'!K34</f>
        <v>0</v>
      </c>
      <c r="L34" s="14">
        <f>'P一般'!L34+'P原料'!L34</f>
        <v>43742</v>
      </c>
      <c r="M34" s="14">
        <f>'P一般'!M34+'P原料'!M34</f>
        <v>47957</v>
      </c>
      <c r="N34" s="14">
        <f>'P一般'!N34+'P原料'!N34</f>
        <v>0</v>
      </c>
      <c r="O34" s="14">
        <f>'P一般'!O34+'P原料'!O34</f>
        <v>46023</v>
      </c>
      <c r="P34" s="23">
        <f>'P一般'!P34+'P原料'!P34</f>
        <v>45500</v>
      </c>
      <c r="Q34" s="36">
        <f>SUM(K34:P34)</f>
        <v>183222</v>
      </c>
      <c r="R34" s="27">
        <f>J34+Q34</f>
        <v>183222</v>
      </c>
      <c r="S34" s="7"/>
    </row>
    <row r="35" spans="1:19" s="8" customFormat="1" ht="16.5" customHeight="1">
      <c r="A35" s="109"/>
      <c r="B35" s="53" t="s">
        <v>10</v>
      </c>
      <c r="C35" s="53" t="s">
        <v>2</v>
      </c>
      <c r="D35" s="19">
        <f>'P一般'!D35+'P原料'!D35</f>
        <v>0</v>
      </c>
      <c r="E35" s="14">
        <f>'P一般'!E35+'P原料'!E35</f>
        <v>0</v>
      </c>
      <c r="F35" s="14">
        <f>'P一般'!F35+'P原料'!F35</f>
        <v>0</v>
      </c>
      <c r="G35" s="14">
        <f>'P一般'!G35+'P原料'!G35</f>
        <v>0</v>
      </c>
      <c r="H35" s="14">
        <f>'P一般'!H35+'P原料'!H35</f>
        <v>0</v>
      </c>
      <c r="I35" s="23">
        <f>'P一般'!I35+'P原料'!I35</f>
        <v>0</v>
      </c>
      <c r="J35" s="31">
        <f>SUM(D35:I35)</f>
        <v>0</v>
      </c>
      <c r="K35" s="27">
        <f>'P一般'!K35+'P原料'!K35</f>
        <v>0</v>
      </c>
      <c r="L35" s="14">
        <f>'P一般'!L35+'P原料'!L35</f>
        <v>4122196</v>
      </c>
      <c r="M35" s="14">
        <f>'P一般'!M35+'P原料'!M35</f>
        <v>5584792</v>
      </c>
      <c r="N35" s="14">
        <f>'P一般'!N35+'P原料'!N35</f>
        <v>0</v>
      </c>
      <c r="O35" s="14">
        <f>'P一般'!O35+'P原料'!O35</f>
        <v>4694326</v>
      </c>
      <c r="P35" s="23">
        <f>'P一般'!P35+'P原料'!P35</f>
        <v>4209000</v>
      </c>
      <c r="Q35" s="31">
        <f>SUM(K35:P35)</f>
        <v>18610314</v>
      </c>
      <c r="R35" s="27">
        <f>J35+Q35</f>
        <v>18610314</v>
      </c>
      <c r="S35" s="7"/>
    </row>
    <row r="36" spans="1:19" s="8" customFormat="1" ht="16.5" customHeight="1" thickBot="1">
      <c r="A36" s="110"/>
      <c r="B36" s="54" t="s">
        <v>18</v>
      </c>
      <c r="C36" s="55" t="s">
        <v>3</v>
      </c>
      <c r="D36" s="20" t="str">
        <f aca="true" t="shared" si="10" ref="D36:R36">IF(OR(D34=0,D35=0)," ",(D35/D34)*1000)</f>
        <v> </v>
      </c>
      <c r="E36" s="15" t="str">
        <f t="shared" si="10"/>
        <v> </v>
      </c>
      <c r="F36" s="15" t="str">
        <f t="shared" si="10"/>
        <v> </v>
      </c>
      <c r="G36" s="15" t="str">
        <f t="shared" si="10"/>
        <v> </v>
      </c>
      <c r="H36" s="15" t="str">
        <f t="shared" si="10"/>
        <v> </v>
      </c>
      <c r="I36" s="24" t="str">
        <f t="shared" si="10"/>
        <v> </v>
      </c>
      <c r="J36" s="32" t="str">
        <f t="shared" si="10"/>
        <v> </v>
      </c>
      <c r="K36" s="28" t="str">
        <f t="shared" si="10"/>
        <v> </v>
      </c>
      <c r="L36" s="15">
        <f t="shared" si="10"/>
        <v>94238.85510493348</v>
      </c>
      <c r="M36" s="15">
        <f t="shared" si="10"/>
        <v>116454.15684884375</v>
      </c>
      <c r="N36" s="15" t="str">
        <f t="shared" si="10"/>
        <v> </v>
      </c>
      <c r="O36" s="15">
        <f t="shared" si="10"/>
        <v>101999.56543467398</v>
      </c>
      <c r="P36" s="24">
        <f t="shared" si="10"/>
        <v>92505.49450549451</v>
      </c>
      <c r="Q36" s="32">
        <f t="shared" si="10"/>
        <v>101572.48583685365</v>
      </c>
      <c r="R36" s="28">
        <f t="shared" si="10"/>
        <v>101572.48583685365</v>
      </c>
      <c r="S36" s="10"/>
    </row>
    <row r="37" spans="1:19" s="8" customFormat="1" ht="16.5" customHeight="1">
      <c r="A37" s="108" t="s">
        <v>48</v>
      </c>
      <c r="B37" s="86" t="s">
        <v>9</v>
      </c>
      <c r="C37" s="86" t="s">
        <v>1</v>
      </c>
      <c r="D37" s="18">
        <f>'P一般'!D37+'P原料'!D37</f>
        <v>0</v>
      </c>
      <c r="E37" s="14">
        <f>'P一般'!E37+'P原料'!E37</f>
        <v>0</v>
      </c>
      <c r="F37" s="14">
        <f>'P一般'!F37+'P原料'!F37</f>
        <v>0</v>
      </c>
      <c r="G37" s="14">
        <f>'P一般'!G37+'P原料'!G37</f>
        <v>0</v>
      </c>
      <c r="H37" s="14">
        <f>'P一般'!H37+'P原料'!H37</f>
        <v>0</v>
      </c>
      <c r="I37" s="23">
        <f>'P一般'!I37+'P原料'!I37</f>
        <v>0</v>
      </c>
      <c r="J37" s="36">
        <f>SUM(D37:I37)</f>
        <v>0</v>
      </c>
      <c r="K37" s="27">
        <f>'P一般'!K37+'P原料'!K37</f>
        <v>21407</v>
      </c>
      <c r="L37" s="14">
        <f>'P一般'!L37+'P原料'!L37</f>
        <v>0</v>
      </c>
      <c r="M37" s="14">
        <f>'P一般'!M37+'P原料'!M37</f>
        <v>33403</v>
      </c>
      <c r="N37" s="14">
        <f>'P一般'!N37+'P原料'!N37</f>
        <v>0</v>
      </c>
      <c r="O37" s="14">
        <f>'P一般'!O37+'P原料'!O37</f>
        <v>0</v>
      </c>
      <c r="P37" s="23">
        <f>'P一般'!P37+'P原料'!P37</f>
        <v>0</v>
      </c>
      <c r="Q37" s="36">
        <f>SUM(K37:P37)</f>
        <v>54810</v>
      </c>
      <c r="R37" s="27">
        <f>J37+Q37</f>
        <v>54810</v>
      </c>
      <c r="S37" s="7"/>
    </row>
    <row r="38" spans="1:19" s="8" customFormat="1" ht="16.5" customHeight="1">
      <c r="A38" s="109"/>
      <c r="B38" s="53" t="s">
        <v>10</v>
      </c>
      <c r="C38" s="53" t="s">
        <v>2</v>
      </c>
      <c r="D38" s="19">
        <f>'P一般'!D38+'P原料'!D38</f>
        <v>0</v>
      </c>
      <c r="E38" s="14">
        <f>'P一般'!E38+'P原料'!E38</f>
        <v>0</v>
      </c>
      <c r="F38" s="14">
        <f>'P一般'!F38+'P原料'!F38</f>
        <v>0</v>
      </c>
      <c r="G38" s="14">
        <f>'P一般'!G38+'P原料'!G38</f>
        <v>0</v>
      </c>
      <c r="H38" s="14">
        <f>'P一般'!H38+'P原料'!H38</f>
        <v>0</v>
      </c>
      <c r="I38" s="23">
        <f>'P一般'!I38+'P原料'!I38</f>
        <v>0</v>
      </c>
      <c r="J38" s="31">
        <f>SUM(D38:I38)</f>
        <v>0</v>
      </c>
      <c r="K38" s="27">
        <f>'P一般'!K38+'P原料'!K38</f>
        <v>1898212</v>
      </c>
      <c r="L38" s="14">
        <f>'P一般'!L38+'P原料'!L38</f>
        <v>0</v>
      </c>
      <c r="M38" s="14">
        <f>'P一般'!M38+'P原料'!M38</f>
        <v>3466122</v>
      </c>
      <c r="N38" s="14">
        <f>'P一般'!N38+'P原料'!N38</f>
        <v>0</v>
      </c>
      <c r="O38" s="14">
        <f>'P一般'!O38+'P原料'!O38</f>
        <v>0</v>
      </c>
      <c r="P38" s="23">
        <f>'P一般'!P38+'P原料'!P38</f>
        <v>0</v>
      </c>
      <c r="Q38" s="31">
        <f>SUM(K38:P38)</f>
        <v>5364334</v>
      </c>
      <c r="R38" s="27">
        <f>J38+Q38</f>
        <v>5364334</v>
      </c>
      <c r="S38" s="7"/>
    </row>
    <row r="39" spans="1:19" s="8" customFormat="1" ht="16.5" customHeight="1" thickBot="1">
      <c r="A39" s="110"/>
      <c r="B39" s="54" t="s">
        <v>18</v>
      </c>
      <c r="C39" s="55" t="s">
        <v>3</v>
      </c>
      <c r="D39" s="20" t="str">
        <f aca="true" t="shared" si="11" ref="D39:R39">IF(OR(D37=0,D38=0)," ",(D38/D37)*1000)</f>
        <v> </v>
      </c>
      <c r="E39" s="15" t="str">
        <f t="shared" si="11"/>
        <v> </v>
      </c>
      <c r="F39" s="15" t="str">
        <f t="shared" si="11"/>
        <v> </v>
      </c>
      <c r="G39" s="15" t="str">
        <f t="shared" si="11"/>
        <v> </v>
      </c>
      <c r="H39" s="15" t="str">
        <f t="shared" si="11"/>
        <v> </v>
      </c>
      <c r="I39" s="24" t="str">
        <f t="shared" si="11"/>
        <v> </v>
      </c>
      <c r="J39" s="32" t="str">
        <f t="shared" si="11"/>
        <v> </v>
      </c>
      <c r="K39" s="28">
        <f t="shared" si="11"/>
        <v>88672.49030690895</v>
      </c>
      <c r="L39" s="15" t="str">
        <f t="shared" si="11"/>
        <v> </v>
      </c>
      <c r="M39" s="15">
        <f t="shared" si="11"/>
        <v>103766.78741430411</v>
      </c>
      <c r="N39" s="15" t="str">
        <f t="shared" si="11"/>
        <v> </v>
      </c>
      <c r="O39" s="15" t="str">
        <f t="shared" si="11"/>
        <v> </v>
      </c>
      <c r="P39" s="24" t="str">
        <f t="shared" si="11"/>
        <v> </v>
      </c>
      <c r="Q39" s="32">
        <f t="shared" si="11"/>
        <v>97871.4468162744</v>
      </c>
      <c r="R39" s="28">
        <f t="shared" si="11"/>
        <v>97871.4468162744</v>
      </c>
      <c r="S39" s="10"/>
    </row>
    <row r="40" spans="1:19" s="8" customFormat="1" ht="16.5" customHeight="1">
      <c r="A40" s="108" t="s">
        <v>51</v>
      </c>
      <c r="B40" s="86" t="s">
        <v>9</v>
      </c>
      <c r="C40" s="86" t="s">
        <v>1</v>
      </c>
      <c r="D40" s="18">
        <f>'P一般'!D40+'P原料'!D40</f>
        <v>32001</v>
      </c>
      <c r="E40" s="14">
        <f>'P一般'!E40+'P原料'!E40</f>
        <v>21002</v>
      </c>
      <c r="F40" s="14">
        <f>'P一般'!F40+'P原料'!F40</f>
        <v>86760</v>
      </c>
      <c r="G40" s="14">
        <f>'P一般'!G40+'P原料'!G40</f>
        <v>43494</v>
      </c>
      <c r="H40" s="14">
        <f>'P一般'!H40+'P原料'!H40</f>
        <v>121425</v>
      </c>
      <c r="I40" s="23">
        <f>'P一般'!I40+'P原料'!I40</f>
        <v>43747</v>
      </c>
      <c r="J40" s="36">
        <f>SUM(D40:I40)</f>
        <v>348429</v>
      </c>
      <c r="K40" s="27">
        <f>'P一般'!K40+'P原料'!K40</f>
        <v>155407</v>
      </c>
      <c r="L40" s="14">
        <f>'P一般'!L40+'P原料'!L40</f>
        <v>45789</v>
      </c>
      <c r="M40" s="14">
        <f>'P一般'!M40+'P原料'!M40</f>
        <v>140496</v>
      </c>
      <c r="N40" s="14">
        <f>'P一般'!N40+'P原料'!N40</f>
        <v>103919</v>
      </c>
      <c r="O40" s="14">
        <f>'P一般'!O40+'P原料'!O40</f>
        <v>190083</v>
      </c>
      <c r="P40" s="23">
        <f>'P一般'!P40+'P原料'!P40</f>
        <v>104020</v>
      </c>
      <c r="Q40" s="36">
        <f>SUM(K40:P40)</f>
        <v>739714</v>
      </c>
      <c r="R40" s="27">
        <f>J40+Q40</f>
        <v>1088143</v>
      </c>
      <c r="S40" s="7"/>
    </row>
    <row r="41" spans="1:19" s="8" customFormat="1" ht="16.5" customHeight="1">
      <c r="A41" s="109"/>
      <c r="B41" s="53" t="s">
        <v>10</v>
      </c>
      <c r="C41" s="53" t="s">
        <v>2</v>
      </c>
      <c r="D41" s="19">
        <f>'P一般'!D41+'P原料'!D41</f>
        <v>2773395</v>
      </c>
      <c r="E41" s="14">
        <f>'P一般'!E41+'P原料'!E41</f>
        <v>1701391</v>
      </c>
      <c r="F41" s="14">
        <f>'P一般'!F41+'P原料'!F41</f>
        <v>7062724</v>
      </c>
      <c r="G41" s="14">
        <f>'P一般'!G41+'P原料'!G41</f>
        <v>3704279</v>
      </c>
      <c r="H41" s="14">
        <f>'P一般'!H41+'P原料'!H41</f>
        <v>10323325</v>
      </c>
      <c r="I41" s="23">
        <f>'P一般'!I41+'P原料'!I41</f>
        <v>3830243</v>
      </c>
      <c r="J41" s="31">
        <f>SUM(D41:I41)</f>
        <v>29395357</v>
      </c>
      <c r="K41" s="27">
        <f>'P一般'!K41+'P原料'!K41</f>
        <v>13593146</v>
      </c>
      <c r="L41" s="14">
        <f>'P一般'!L41+'P原料'!L41</f>
        <v>4114455</v>
      </c>
      <c r="M41" s="14">
        <f>'P一般'!M41+'P原料'!M41</f>
        <v>13474897</v>
      </c>
      <c r="N41" s="14">
        <f>'P一般'!N41+'P原料'!N41</f>
        <v>10386799</v>
      </c>
      <c r="O41" s="14">
        <f>'P一般'!O41+'P原料'!O41</f>
        <v>19491131</v>
      </c>
      <c r="P41" s="23">
        <f>'P一般'!P41+'P原料'!P41</f>
        <v>10058006</v>
      </c>
      <c r="Q41" s="31">
        <f>SUM(K41:P41)</f>
        <v>71118434</v>
      </c>
      <c r="R41" s="27">
        <f>J41+Q41</f>
        <v>100513791</v>
      </c>
      <c r="S41" s="7"/>
    </row>
    <row r="42" spans="1:19" s="8" customFormat="1" ht="16.5" customHeight="1" thickBot="1">
      <c r="A42" s="110"/>
      <c r="B42" s="54" t="s">
        <v>18</v>
      </c>
      <c r="C42" s="55" t="s">
        <v>3</v>
      </c>
      <c r="D42" s="20">
        <f aca="true" t="shared" si="12" ref="D42:R42">IF(OR(D40=0,D41=0)," ",(D41/D40)*1000)</f>
        <v>86665.88544107997</v>
      </c>
      <c r="E42" s="15">
        <f t="shared" si="12"/>
        <v>81010.9037234549</v>
      </c>
      <c r="F42" s="15">
        <f t="shared" si="12"/>
        <v>81405.3019824804</v>
      </c>
      <c r="G42" s="15">
        <f t="shared" si="12"/>
        <v>85167.58633374718</v>
      </c>
      <c r="H42" s="15">
        <f t="shared" si="12"/>
        <v>85018.11817994647</v>
      </c>
      <c r="I42" s="24">
        <f t="shared" si="12"/>
        <v>87554.41515989667</v>
      </c>
      <c r="J42" s="32">
        <f t="shared" si="12"/>
        <v>84365.41447468493</v>
      </c>
      <c r="K42" s="28">
        <f t="shared" si="12"/>
        <v>87468.04198009099</v>
      </c>
      <c r="L42" s="15">
        <f t="shared" si="12"/>
        <v>89856.84334665531</v>
      </c>
      <c r="M42" s="15">
        <f t="shared" si="12"/>
        <v>95909.47073226285</v>
      </c>
      <c r="N42" s="15">
        <f t="shared" si="12"/>
        <v>99950.91369239503</v>
      </c>
      <c r="O42" s="15">
        <f t="shared" si="12"/>
        <v>102540.10616414934</v>
      </c>
      <c r="P42" s="24">
        <f t="shared" si="12"/>
        <v>96693.00134589503</v>
      </c>
      <c r="Q42" s="32">
        <f t="shared" si="12"/>
        <v>96143.14992010425</v>
      </c>
      <c r="R42" s="28">
        <f t="shared" si="12"/>
        <v>92371.85829436021</v>
      </c>
      <c r="S42" s="10"/>
    </row>
    <row r="43" spans="1:19" s="8" customFormat="1" ht="16.5" customHeight="1">
      <c r="A43" s="108" t="s">
        <v>12</v>
      </c>
      <c r="B43" s="53" t="s">
        <v>9</v>
      </c>
      <c r="C43" s="53" t="s">
        <v>1</v>
      </c>
      <c r="D43" s="18">
        <f>'P一般'!D43+'P原料'!D43</f>
        <v>0</v>
      </c>
      <c r="E43" s="14">
        <f>'P一般'!E43+'P原料'!E43</f>
        <v>24617</v>
      </c>
      <c r="F43" s="14">
        <f>'P一般'!F43+'P原料'!F43</f>
        <v>33045</v>
      </c>
      <c r="G43" s="14">
        <f>'P一般'!G43+'P原料'!G43</f>
        <v>11586</v>
      </c>
      <c r="H43" s="14">
        <f>'P一般'!H43+'P原料'!H43</f>
        <v>32481</v>
      </c>
      <c r="I43" s="23">
        <f>'P一般'!I43+'P原料'!I43</f>
        <v>0</v>
      </c>
      <c r="J43" s="36">
        <f>SUM(D43:I43)</f>
        <v>101729</v>
      </c>
      <c r="K43" s="27">
        <f>'P一般'!K43+'P原料'!K43</f>
        <v>0</v>
      </c>
      <c r="L43" s="14">
        <f>'P一般'!L43+'P原料'!L43</f>
        <v>0</v>
      </c>
      <c r="M43" s="14">
        <f>'P一般'!M43+'P原料'!M43</f>
        <v>0</v>
      </c>
      <c r="N43" s="14">
        <f>'P一般'!N43+'P原料'!N43</f>
        <v>0</v>
      </c>
      <c r="O43" s="14">
        <f>'P一般'!O43+'P原料'!O43</f>
        <v>51888</v>
      </c>
      <c r="P43" s="23">
        <f>'P一般'!P43+'P原料'!P43</f>
        <v>56067</v>
      </c>
      <c r="Q43" s="36">
        <f>SUM(K43:P43)</f>
        <v>107955</v>
      </c>
      <c r="R43" s="27">
        <f>J43+Q43</f>
        <v>209684</v>
      </c>
      <c r="S43" s="7"/>
    </row>
    <row r="44" spans="1:18" ht="16.5" customHeight="1">
      <c r="A44" s="109"/>
      <c r="B44" s="53" t="s">
        <v>10</v>
      </c>
      <c r="C44" s="53" t="s">
        <v>2</v>
      </c>
      <c r="D44" s="19">
        <f>'P一般'!D44+'P原料'!D44</f>
        <v>0</v>
      </c>
      <c r="E44" s="14">
        <f>'P一般'!E44+'P原料'!E44</f>
        <v>1899089</v>
      </c>
      <c r="F44" s="14">
        <f>'P一般'!F44+'P原料'!F44</f>
        <v>2571694</v>
      </c>
      <c r="G44" s="14">
        <f>'P一般'!G44+'P原料'!G44</f>
        <v>919287</v>
      </c>
      <c r="H44" s="14">
        <f>'P一般'!H44+'P原料'!H44</f>
        <v>2679983</v>
      </c>
      <c r="I44" s="23">
        <f>'P一般'!I44+'P原料'!I44</f>
        <v>0</v>
      </c>
      <c r="J44" s="31">
        <f>SUM(D44:I44)</f>
        <v>8070053</v>
      </c>
      <c r="K44" s="27">
        <f>'P一般'!K44+'P原料'!K44</f>
        <v>0</v>
      </c>
      <c r="L44" s="14">
        <f>'P一般'!L44+'P原料'!L44</f>
        <v>0</v>
      </c>
      <c r="M44" s="14">
        <f>'P一般'!M44+'P原料'!M44</f>
        <v>0</v>
      </c>
      <c r="N44" s="14">
        <f>'P一般'!N44+'P原料'!N44</f>
        <v>0</v>
      </c>
      <c r="O44" s="14">
        <f>'P一般'!O44+'P原料'!O44</f>
        <v>5586493</v>
      </c>
      <c r="P44" s="23">
        <f>'P一般'!P44+'P原料'!P44</f>
        <v>5526942</v>
      </c>
      <c r="Q44" s="31">
        <f>SUM(K44:P44)</f>
        <v>11113435</v>
      </c>
      <c r="R44" s="27">
        <f>J44+Q44</f>
        <v>19183488</v>
      </c>
    </row>
    <row r="45" spans="1:18" ht="16.5" customHeight="1" thickBot="1">
      <c r="A45" s="110"/>
      <c r="B45" s="54" t="s">
        <v>18</v>
      </c>
      <c r="C45" s="55" t="s">
        <v>3</v>
      </c>
      <c r="D45" s="20" t="str">
        <f aca="true" t="shared" si="13" ref="D45:R45">IF(OR(D43=0,D44=0)," ",(D44/D43)*1000)</f>
        <v> </v>
      </c>
      <c r="E45" s="15">
        <f t="shared" si="13"/>
        <v>77145.42795629037</v>
      </c>
      <c r="F45" s="15">
        <f t="shared" si="13"/>
        <v>77823.99757905885</v>
      </c>
      <c r="G45" s="15">
        <f t="shared" si="13"/>
        <v>79344.64008285862</v>
      </c>
      <c r="H45" s="15">
        <f t="shared" si="13"/>
        <v>82509.2515624519</v>
      </c>
      <c r="I45" s="24" t="str">
        <f t="shared" si="13"/>
        <v> </v>
      </c>
      <c r="J45" s="32">
        <f t="shared" si="13"/>
        <v>79328.93275270572</v>
      </c>
      <c r="K45" s="28" t="str">
        <f t="shared" si="13"/>
        <v> </v>
      </c>
      <c r="L45" s="15" t="str">
        <f t="shared" si="13"/>
        <v> </v>
      </c>
      <c r="M45" s="15" t="str">
        <f t="shared" si="13"/>
        <v> </v>
      </c>
      <c r="N45" s="15" t="str">
        <f t="shared" si="13"/>
        <v> </v>
      </c>
      <c r="O45" s="15">
        <f t="shared" si="13"/>
        <v>107664.45035460993</v>
      </c>
      <c r="P45" s="24">
        <f t="shared" si="13"/>
        <v>98577.45197709883</v>
      </c>
      <c r="Q45" s="32">
        <f t="shared" si="13"/>
        <v>102945.06970496968</v>
      </c>
      <c r="R45" s="28">
        <f t="shared" si="13"/>
        <v>91487.6099273192</v>
      </c>
    </row>
    <row r="46" spans="1:18" ht="16.5" customHeight="1">
      <c r="A46" s="112" t="s">
        <v>4</v>
      </c>
      <c r="B46" s="53" t="s">
        <v>9</v>
      </c>
      <c r="C46" s="53" t="s">
        <v>1</v>
      </c>
      <c r="D46" s="87">
        <f aca="true" t="shared" si="14" ref="D46:J47">D4+D7+D10+D13+D16+D19+D22+D25+D28+D31+D34+D37+D40+D43</f>
        <v>650002</v>
      </c>
      <c r="E46" s="88">
        <f t="shared" si="14"/>
        <v>670012</v>
      </c>
      <c r="F46" s="88">
        <f t="shared" si="14"/>
        <v>654967</v>
      </c>
      <c r="G46" s="88">
        <f t="shared" si="14"/>
        <v>604821</v>
      </c>
      <c r="H46" s="88">
        <f>H4+H7+H10+H13+H16+H19+H22+H25+H28+H31+H34+H37+H40+H43</f>
        <v>756649</v>
      </c>
      <c r="I46" s="30">
        <f t="shared" si="14"/>
        <v>607533</v>
      </c>
      <c r="J46" s="34">
        <f t="shared" si="14"/>
        <v>3943984</v>
      </c>
      <c r="K46" s="87">
        <f aca="true" t="shared" si="15" ref="K46:P47">K4+K7+K10+K13+K16+K19+K22+K25+K28+K31+K34+K37+K40+K43</f>
        <v>901757</v>
      </c>
      <c r="L46" s="88">
        <f t="shared" si="15"/>
        <v>652850</v>
      </c>
      <c r="M46" s="88">
        <f t="shared" si="15"/>
        <v>938869</v>
      </c>
      <c r="N46" s="88">
        <f t="shared" si="15"/>
        <v>875475</v>
      </c>
      <c r="O46" s="88">
        <f t="shared" si="15"/>
        <v>887413</v>
      </c>
      <c r="P46" s="30">
        <f t="shared" si="15"/>
        <v>1107089</v>
      </c>
      <c r="Q46" s="36">
        <f>SUM(K46:P46)</f>
        <v>5363453</v>
      </c>
      <c r="R46" s="27">
        <f>J46+Q46</f>
        <v>9307437</v>
      </c>
    </row>
    <row r="47" spans="1:18" ht="16.5" customHeight="1">
      <c r="A47" s="112"/>
      <c r="B47" s="53" t="s">
        <v>10</v>
      </c>
      <c r="C47" s="53" t="s">
        <v>2</v>
      </c>
      <c r="D47" s="85">
        <f t="shared" si="14"/>
        <v>56873827</v>
      </c>
      <c r="E47" s="16">
        <f t="shared" si="14"/>
        <v>54898826</v>
      </c>
      <c r="F47" s="16">
        <f t="shared" si="14"/>
        <v>53183004</v>
      </c>
      <c r="G47" s="16">
        <f t="shared" si="14"/>
        <v>48771336</v>
      </c>
      <c r="H47" s="16">
        <f t="shared" si="14"/>
        <v>64327457</v>
      </c>
      <c r="I47" s="29">
        <f t="shared" si="14"/>
        <v>52707662</v>
      </c>
      <c r="J47" s="33">
        <f t="shared" si="14"/>
        <v>330762112</v>
      </c>
      <c r="K47" s="85">
        <f t="shared" si="15"/>
        <v>78676702</v>
      </c>
      <c r="L47" s="16">
        <f t="shared" si="15"/>
        <v>58399425</v>
      </c>
      <c r="M47" s="16">
        <f t="shared" si="15"/>
        <v>93351825</v>
      </c>
      <c r="N47" s="16">
        <f t="shared" si="15"/>
        <v>98701300</v>
      </c>
      <c r="O47" s="16">
        <f t="shared" si="15"/>
        <v>94549602</v>
      </c>
      <c r="P47" s="29">
        <f t="shared" si="15"/>
        <v>108255954</v>
      </c>
      <c r="Q47" s="31">
        <f>SUM(K47:P47)</f>
        <v>531934808</v>
      </c>
      <c r="R47" s="27">
        <f>J47+Q47</f>
        <v>862696920</v>
      </c>
    </row>
    <row r="48" spans="1:18" ht="16.5" customHeight="1" thickBot="1">
      <c r="A48" s="113"/>
      <c r="B48" s="54" t="s">
        <v>18</v>
      </c>
      <c r="C48" s="55" t="s">
        <v>3</v>
      </c>
      <c r="D48" s="20">
        <f>IF(D46=0,,D47/D46*1000)</f>
        <v>87497.9261602272</v>
      </c>
      <c r="E48" s="15">
        <f>IF(E46=0,,E47/E46*1000)</f>
        <v>81937.07873888826</v>
      </c>
      <c r="F48" s="15">
        <f>IF(F46=0,,F47/F46*1000)</f>
        <v>81199.51692222663</v>
      </c>
      <c r="G48" s="15">
        <f aca="true" t="shared" si="16" ref="G48:P48">IF(G46=0,,G47/G46*1000)</f>
        <v>80637.63658999935</v>
      </c>
      <c r="H48" s="15">
        <f t="shared" si="16"/>
        <v>85016.24531321655</v>
      </c>
      <c r="I48" s="24">
        <f t="shared" si="16"/>
        <v>86756.8708201859</v>
      </c>
      <c r="J48" s="32">
        <f t="shared" si="16"/>
        <v>83864.9730830551</v>
      </c>
      <c r="K48" s="28">
        <f t="shared" si="16"/>
        <v>87248.22984462554</v>
      </c>
      <c r="L48" s="15">
        <f t="shared" si="16"/>
        <v>89453.05200275715</v>
      </c>
      <c r="M48" s="15">
        <f t="shared" si="16"/>
        <v>99430.08556039234</v>
      </c>
      <c r="N48" s="15">
        <f t="shared" si="16"/>
        <v>112740.28384591221</v>
      </c>
      <c r="O48" s="15">
        <f t="shared" si="16"/>
        <v>106545.2072484852</v>
      </c>
      <c r="P48" s="24">
        <f t="shared" si="16"/>
        <v>97784.32808925028</v>
      </c>
      <c r="Q48" s="32">
        <f>IF(OR(Q46=0,Q47=0)," ",(Q47/Q46)*1000)</f>
        <v>99177.67676905157</v>
      </c>
      <c r="R48" s="28">
        <f>IF(OR(R46=0,R47=0)," ",(R47/R46)*1000)</f>
        <v>92688.98838638392</v>
      </c>
    </row>
    <row r="49" spans="1:18" ht="15.75" thickBot="1">
      <c r="A49" s="115" t="s">
        <v>13</v>
      </c>
      <c r="B49" s="116"/>
      <c r="C49" s="117"/>
      <c r="D49" s="37">
        <f>'総合計'!D49</f>
        <v>95.9</v>
      </c>
      <c r="E49" s="38">
        <f>'総合計'!E49</f>
        <v>99.34</v>
      </c>
      <c r="F49" s="38">
        <f>'総合計'!F49</f>
        <v>99.88</v>
      </c>
      <c r="G49" s="38">
        <f>'総合計'!G49</f>
        <v>98.75</v>
      </c>
      <c r="H49" s="38">
        <f>'総合計'!H49</f>
        <v>98.44</v>
      </c>
      <c r="I49" s="39">
        <f>'総合計'!I49</f>
        <v>98.79</v>
      </c>
      <c r="J49" s="40">
        <f>'総合計'!J49</f>
        <v>98.52</v>
      </c>
      <c r="K49" s="41">
        <f>'総合計'!K49</f>
        <v>98.29</v>
      </c>
      <c r="L49" s="38">
        <f>'総合計'!L49</f>
        <v>98.45</v>
      </c>
      <c r="M49" s="38">
        <f>'総合計'!M49</f>
        <v>101.99</v>
      </c>
      <c r="N49" s="38">
        <f>'総合計'!N49</f>
        <v>104.53</v>
      </c>
      <c r="O49" s="38">
        <f>'総合計'!O49</f>
        <v>102.79</v>
      </c>
      <c r="P49" s="39">
        <f>'総合計'!P49</f>
        <v>102.3</v>
      </c>
      <c r="Q49" s="40">
        <f>'総合計'!Q49</f>
        <v>101.51</v>
      </c>
      <c r="R49" s="42">
        <f>'総合計'!R49</f>
        <v>100.17</v>
      </c>
    </row>
    <row r="50" spans="1:3" ht="16.5">
      <c r="A50" s="96" t="str">
        <f>'総合計'!A59</f>
        <v>※全て確定値。</v>
      </c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9" ht="17.25" customHeight="1"/>
  </sheetData>
  <sheetProtection/>
  <mergeCells count="17"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  <mergeCell ref="A46:A48"/>
    <mergeCell ref="A49:C49"/>
    <mergeCell ref="A13:A15"/>
    <mergeCell ref="A16:A18"/>
    <mergeCell ref="A19:A21"/>
    <mergeCell ref="A22:A24"/>
    <mergeCell ref="A43:A45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0" r:id="rId2"/>
  <headerFooter alignWithMargins="0">
    <oddFooter>&amp;C&amp;"Century Gothic,標準"&amp;20-4-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70" zoomScaleNormal="70" zoomScaleSheetLayoutView="85" zoomScalePageLayoutView="0" workbookViewId="0" topLeftCell="A1">
      <pane xSplit="3" ySplit="3" topLeftCell="D22" activePane="bottomRight" state="frozen"/>
      <selection pane="topLeft" activeCell="Q2" sqref="Q2:R2"/>
      <selection pane="topRight" activeCell="Q2" sqref="Q2:R2"/>
      <selection pane="bottomLeft" activeCell="Q2" sqref="Q2:R2"/>
      <selection pane="bottomRight" activeCell="B1" sqref="B1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4.00390625" style="0" customWidth="1"/>
  </cols>
  <sheetData>
    <row r="1" spans="1:16" ht="27" customHeight="1">
      <c r="A1" s="46" t="s">
        <v>45</v>
      </c>
      <c r="B1" s="84" t="s">
        <v>52</v>
      </c>
      <c r="C1" s="4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8" ht="23.25" customHeight="1" thickBot="1">
      <c r="A2" s="56" t="s">
        <v>0</v>
      </c>
      <c r="B2" s="57" t="s">
        <v>43</v>
      </c>
      <c r="C2" s="58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42075</v>
      </c>
    </row>
    <row r="3" spans="1:19" ht="24" customHeight="1" thickBot="1">
      <c r="A3" s="51"/>
      <c r="B3" s="52"/>
      <c r="C3" s="52"/>
      <c r="D3" s="63" t="s">
        <v>27</v>
      </c>
      <c r="E3" s="65" t="s">
        <v>28</v>
      </c>
      <c r="F3" s="65" t="s">
        <v>29</v>
      </c>
      <c r="G3" s="65" t="s">
        <v>30</v>
      </c>
      <c r="H3" s="65" t="s">
        <v>31</v>
      </c>
      <c r="I3" s="66" t="s">
        <v>32</v>
      </c>
      <c r="J3" s="67" t="s">
        <v>14</v>
      </c>
      <c r="K3" s="66" t="s">
        <v>33</v>
      </c>
      <c r="L3" s="65" t="s">
        <v>34</v>
      </c>
      <c r="M3" s="65" t="s">
        <v>35</v>
      </c>
      <c r="N3" s="65" t="s">
        <v>36</v>
      </c>
      <c r="O3" s="65" t="s">
        <v>37</v>
      </c>
      <c r="P3" s="66" t="s">
        <v>38</v>
      </c>
      <c r="Q3" s="69" t="s">
        <v>15</v>
      </c>
      <c r="R3" s="70" t="s">
        <v>16</v>
      </c>
      <c r="S3" s="2"/>
    </row>
    <row r="4" spans="1:19" s="8" customFormat="1" ht="16.5" customHeight="1">
      <c r="A4" s="108" t="s">
        <v>17</v>
      </c>
      <c r="B4" s="53" t="s">
        <v>9</v>
      </c>
      <c r="C4" s="53" t="s">
        <v>1</v>
      </c>
      <c r="D4" s="89">
        <v>108939</v>
      </c>
      <c r="E4" s="97">
        <v>98416</v>
      </c>
      <c r="F4" s="97">
        <v>54881</v>
      </c>
      <c r="G4" s="97">
        <v>80963</v>
      </c>
      <c r="H4" s="97">
        <v>39520</v>
      </c>
      <c r="I4" s="98">
        <v>66693</v>
      </c>
      <c r="J4" s="101">
        <f>SUM(D4:I4)</f>
        <v>449412</v>
      </c>
      <c r="K4" s="98">
        <v>153379</v>
      </c>
      <c r="L4" s="97">
        <v>64620</v>
      </c>
      <c r="M4" s="97">
        <v>154423</v>
      </c>
      <c r="N4" s="97">
        <v>79420</v>
      </c>
      <c r="O4" s="97">
        <v>96192</v>
      </c>
      <c r="P4" s="98">
        <v>193248</v>
      </c>
      <c r="Q4" s="34">
        <f>SUM(K4:P4)</f>
        <v>741282</v>
      </c>
      <c r="R4" s="27">
        <f>J4+Q4</f>
        <v>1190694</v>
      </c>
      <c r="S4" s="7"/>
    </row>
    <row r="5" spans="1:19" s="8" customFormat="1" ht="16.5" customHeight="1">
      <c r="A5" s="109"/>
      <c r="B5" s="53" t="s">
        <v>10</v>
      </c>
      <c r="C5" s="53" t="s">
        <v>2</v>
      </c>
      <c r="D5" s="89">
        <v>9580467</v>
      </c>
      <c r="E5" s="97">
        <v>7835416</v>
      </c>
      <c r="F5" s="97">
        <v>4260764</v>
      </c>
      <c r="G5" s="97">
        <v>6498286</v>
      </c>
      <c r="H5" s="97">
        <v>3332067</v>
      </c>
      <c r="I5" s="98">
        <v>5812582</v>
      </c>
      <c r="J5" s="101">
        <f>SUM(D5:I5)</f>
        <v>37319582</v>
      </c>
      <c r="K5" s="100">
        <v>13287435</v>
      </c>
      <c r="L5" s="104">
        <v>5834314</v>
      </c>
      <c r="M5" s="104">
        <v>15314537</v>
      </c>
      <c r="N5" s="104">
        <v>9303568</v>
      </c>
      <c r="O5" s="104">
        <v>10379441</v>
      </c>
      <c r="P5" s="100">
        <v>18953696</v>
      </c>
      <c r="Q5" s="33">
        <f>SUM(K5:P5)</f>
        <v>73072991</v>
      </c>
      <c r="R5" s="27">
        <f>J5+Q5</f>
        <v>110392573</v>
      </c>
      <c r="S5" s="7"/>
    </row>
    <row r="6" spans="1:19" s="8" customFormat="1" ht="16.5" customHeight="1" thickBot="1">
      <c r="A6" s="110"/>
      <c r="B6" s="54" t="s">
        <v>18</v>
      </c>
      <c r="C6" s="55" t="s">
        <v>3</v>
      </c>
      <c r="D6" s="44">
        <f aca="true" t="shared" si="0" ref="D6:P6">IF(OR(D4=0,D5=0)," ",D5/D4*1000)</f>
        <v>87943.40869661003</v>
      </c>
      <c r="E6" s="15">
        <f t="shared" si="0"/>
        <v>79615.26581043733</v>
      </c>
      <c r="F6" s="15">
        <f t="shared" si="0"/>
        <v>77636.41333066089</v>
      </c>
      <c r="G6" s="15">
        <f t="shared" si="0"/>
        <v>80262.4161654089</v>
      </c>
      <c r="H6" s="15">
        <f t="shared" si="0"/>
        <v>84313.43623481781</v>
      </c>
      <c r="I6" s="99">
        <f t="shared" si="0"/>
        <v>87154.3040499003</v>
      </c>
      <c r="J6" s="32">
        <f t="shared" si="0"/>
        <v>83040.91123512501</v>
      </c>
      <c r="K6" s="99">
        <f t="shared" si="0"/>
        <v>86631.38369659471</v>
      </c>
      <c r="L6" s="15">
        <f t="shared" si="0"/>
        <v>90286.50572578149</v>
      </c>
      <c r="M6" s="15">
        <f t="shared" si="0"/>
        <v>99172.64267628526</v>
      </c>
      <c r="N6" s="15">
        <f t="shared" si="0"/>
        <v>117143.89322588767</v>
      </c>
      <c r="O6" s="15">
        <f t="shared" si="0"/>
        <v>107903.37034264804</v>
      </c>
      <c r="P6" s="99">
        <f t="shared" si="0"/>
        <v>98079.6489485014</v>
      </c>
      <c r="Q6" s="32">
        <f>IF(OR(Q4=0,Q5=0)," ",(Q5/Q4)*1000)</f>
        <v>98576.50799560761</v>
      </c>
      <c r="R6" s="28">
        <f>IF(OR(R4=0,R5=0)," ",(R5/R4)*1000)</f>
        <v>92712.79858637064</v>
      </c>
      <c r="S6" s="10"/>
    </row>
    <row r="7" spans="1:19" s="8" customFormat="1" ht="16.5" customHeight="1">
      <c r="A7" s="108" t="s">
        <v>20</v>
      </c>
      <c r="B7" s="53" t="s">
        <v>9</v>
      </c>
      <c r="C7" s="53" t="s">
        <v>1</v>
      </c>
      <c r="D7" s="89"/>
      <c r="E7" s="97"/>
      <c r="F7" s="97"/>
      <c r="G7" s="97"/>
      <c r="H7" s="97"/>
      <c r="I7" s="98"/>
      <c r="J7" s="101">
        <f>SUM(D7:I7)</f>
        <v>0</v>
      </c>
      <c r="K7" s="98"/>
      <c r="L7" s="97"/>
      <c r="M7" s="97"/>
      <c r="N7" s="97"/>
      <c r="O7" s="97"/>
      <c r="P7" s="98"/>
      <c r="Q7" s="31">
        <f>SUM(K7:P7)</f>
        <v>0</v>
      </c>
      <c r="R7" s="27">
        <f>J7+Q7</f>
        <v>0</v>
      </c>
      <c r="S7" s="7"/>
    </row>
    <row r="8" spans="1:19" s="8" customFormat="1" ht="16.5" customHeight="1">
      <c r="A8" s="109"/>
      <c r="B8" s="53" t="s">
        <v>10</v>
      </c>
      <c r="C8" s="53" t="s">
        <v>2</v>
      </c>
      <c r="D8" s="89"/>
      <c r="E8" s="97"/>
      <c r="F8" s="97"/>
      <c r="G8" s="97"/>
      <c r="H8" s="97"/>
      <c r="I8" s="98"/>
      <c r="J8" s="101">
        <f>SUM(D8:I8)</f>
        <v>0</v>
      </c>
      <c r="K8" s="100"/>
      <c r="L8" s="104"/>
      <c r="M8" s="104"/>
      <c r="N8" s="104"/>
      <c r="O8" s="104"/>
      <c r="P8" s="100"/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0"/>
      <c r="B9" s="54" t="s">
        <v>18</v>
      </c>
      <c r="C9" s="55" t="s">
        <v>3</v>
      </c>
      <c r="D9" s="44" t="str">
        <f aca="true" t="shared" si="1" ref="D9:P9">IF(OR(D7=0,D8=0)," ",D8/D7*1000)</f>
        <v> </v>
      </c>
      <c r="E9" s="15" t="str">
        <f t="shared" si="1"/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99" t="str">
        <f t="shared" si="1"/>
        <v> </v>
      </c>
      <c r="J9" s="32" t="str">
        <f t="shared" si="1"/>
        <v> </v>
      </c>
      <c r="K9" s="99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99" t="str">
        <f t="shared" si="1"/>
        <v> </v>
      </c>
      <c r="Q9" s="32" t="str">
        <f>IF(OR(Q7=0,Q8=0)," ",(Q8/Q7)*1000)</f>
        <v> </v>
      </c>
      <c r="R9" s="28" t="str">
        <f>IF(OR(R7=0,R8=0)," ",(R8/R7)*1000)</f>
        <v> </v>
      </c>
      <c r="S9" s="7"/>
    </row>
    <row r="10" spans="1:19" s="8" customFormat="1" ht="16.5" customHeight="1">
      <c r="A10" s="108" t="s">
        <v>19</v>
      </c>
      <c r="B10" s="53" t="s">
        <v>9</v>
      </c>
      <c r="C10" s="53" t="s">
        <v>1</v>
      </c>
      <c r="D10" s="89">
        <v>83196</v>
      </c>
      <c r="E10" s="97">
        <v>89863</v>
      </c>
      <c r="F10" s="97">
        <v>48485</v>
      </c>
      <c r="G10" s="97">
        <v>89672</v>
      </c>
      <c r="H10" s="97">
        <v>101865</v>
      </c>
      <c r="I10" s="98">
        <v>78388</v>
      </c>
      <c r="J10" s="101">
        <f>SUM(D10:I10)</f>
        <v>491469</v>
      </c>
      <c r="K10" s="98">
        <v>81648</v>
      </c>
      <c r="L10" s="97">
        <v>102668</v>
      </c>
      <c r="M10" s="97">
        <v>130601</v>
      </c>
      <c r="N10" s="97">
        <v>82133</v>
      </c>
      <c r="O10" s="97">
        <v>137749</v>
      </c>
      <c r="P10" s="98">
        <v>94613</v>
      </c>
      <c r="Q10" s="31">
        <f>SUM(K10:P10)</f>
        <v>629412</v>
      </c>
      <c r="R10" s="27">
        <f>J10+Q10</f>
        <v>1120881</v>
      </c>
      <c r="S10" s="7"/>
    </row>
    <row r="11" spans="1:19" s="8" customFormat="1" ht="16.5" customHeight="1">
      <c r="A11" s="109"/>
      <c r="B11" s="53" t="s">
        <v>10</v>
      </c>
      <c r="C11" s="53" t="s">
        <v>2</v>
      </c>
      <c r="D11" s="89">
        <v>7377090</v>
      </c>
      <c r="E11" s="97">
        <v>7174847</v>
      </c>
      <c r="F11" s="97">
        <v>3807983</v>
      </c>
      <c r="G11" s="97">
        <v>7008957</v>
      </c>
      <c r="H11" s="97">
        <v>8797298</v>
      </c>
      <c r="I11" s="98">
        <v>6763042</v>
      </c>
      <c r="J11" s="101">
        <f>SUM(D11:I11)</f>
        <v>40929217</v>
      </c>
      <c r="K11" s="100">
        <v>7127605</v>
      </c>
      <c r="L11" s="104">
        <v>9023921</v>
      </c>
      <c r="M11" s="104">
        <v>12476243</v>
      </c>
      <c r="N11" s="104">
        <v>9792047</v>
      </c>
      <c r="O11" s="104">
        <v>15331040</v>
      </c>
      <c r="P11" s="100">
        <v>9272713</v>
      </c>
      <c r="Q11" s="33">
        <f>SUM(K11:P11)</f>
        <v>63023569</v>
      </c>
      <c r="R11" s="29">
        <f>J11+Q11</f>
        <v>103952786</v>
      </c>
      <c r="S11" s="7"/>
    </row>
    <row r="12" spans="1:19" s="8" customFormat="1" ht="16.5" customHeight="1" thickBot="1">
      <c r="A12" s="110"/>
      <c r="B12" s="54" t="s">
        <v>18</v>
      </c>
      <c r="C12" s="55" t="s">
        <v>3</v>
      </c>
      <c r="D12" s="44">
        <f aca="true" t="shared" si="2" ref="D12:P12">IF(OR(D10=0,D11=0)," ",D11/D10*1000)</f>
        <v>88671.21015433435</v>
      </c>
      <c r="E12" s="15">
        <f t="shared" si="2"/>
        <v>79842.05957958226</v>
      </c>
      <c r="F12" s="15">
        <f t="shared" si="2"/>
        <v>78539.40393936269</v>
      </c>
      <c r="G12" s="15">
        <f t="shared" si="2"/>
        <v>78162.1576411812</v>
      </c>
      <c r="H12" s="15">
        <f t="shared" si="2"/>
        <v>86362.32268198105</v>
      </c>
      <c r="I12" s="99">
        <f t="shared" si="2"/>
        <v>86276.49640251059</v>
      </c>
      <c r="J12" s="32">
        <f t="shared" si="2"/>
        <v>83279.34620494883</v>
      </c>
      <c r="K12" s="99">
        <f t="shared" si="2"/>
        <v>87296.74946110131</v>
      </c>
      <c r="L12" s="15">
        <f t="shared" si="2"/>
        <v>87894.19293255932</v>
      </c>
      <c r="M12" s="15">
        <f t="shared" si="2"/>
        <v>95529.45995819327</v>
      </c>
      <c r="N12" s="15">
        <f t="shared" si="2"/>
        <v>119221.83531589007</v>
      </c>
      <c r="O12" s="15">
        <f t="shared" si="2"/>
        <v>111296.92411560156</v>
      </c>
      <c r="P12" s="99">
        <f t="shared" si="2"/>
        <v>98006.75382875504</v>
      </c>
      <c r="Q12" s="32">
        <f>IF(OR(Q10=0,Q11=0)," ",(Q11/Q10)*1000)</f>
        <v>100130.86658659193</v>
      </c>
      <c r="R12" s="28">
        <f>IF(OR(R10=0,R11=0)," ",(R11/R10)*1000)</f>
        <v>92742.03595207699</v>
      </c>
      <c r="S12" s="10"/>
    </row>
    <row r="13" spans="1:19" s="8" customFormat="1" ht="16.5" customHeight="1">
      <c r="A13" s="108" t="s">
        <v>40</v>
      </c>
      <c r="B13" s="53" t="s">
        <v>9</v>
      </c>
      <c r="C13" s="53" t="s">
        <v>1</v>
      </c>
      <c r="D13" s="89">
        <v>230785</v>
      </c>
      <c r="E13" s="97">
        <v>245997</v>
      </c>
      <c r="F13" s="97">
        <v>207070</v>
      </c>
      <c r="G13" s="97">
        <v>155282</v>
      </c>
      <c r="H13" s="97">
        <v>212218</v>
      </c>
      <c r="I13" s="98">
        <v>164473</v>
      </c>
      <c r="J13" s="101">
        <f>SUM(D13:I13)</f>
        <v>1215825</v>
      </c>
      <c r="K13" s="98">
        <v>214346</v>
      </c>
      <c r="L13" s="97">
        <v>172205</v>
      </c>
      <c r="M13" s="97">
        <v>217470</v>
      </c>
      <c r="N13" s="97">
        <v>269458</v>
      </c>
      <c r="O13" s="97">
        <v>210828</v>
      </c>
      <c r="P13" s="98">
        <v>287209</v>
      </c>
      <c r="Q13" s="31">
        <f>SUM(K13:P13)</f>
        <v>1371516</v>
      </c>
      <c r="R13" s="27">
        <f>J13+Q13</f>
        <v>2587341</v>
      </c>
      <c r="S13" s="7"/>
    </row>
    <row r="14" spans="1:19" s="8" customFormat="1" ht="16.5" customHeight="1">
      <c r="A14" s="109"/>
      <c r="B14" s="53" t="s">
        <v>10</v>
      </c>
      <c r="C14" s="53" t="s">
        <v>2</v>
      </c>
      <c r="D14" s="89">
        <v>20026809</v>
      </c>
      <c r="E14" s="97">
        <v>20633327</v>
      </c>
      <c r="F14" s="97">
        <v>17056516</v>
      </c>
      <c r="G14" s="97">
        <v>12657918</v>
      </c>
      <c r="H14" s="97">
        <v>18393338</v>
      </c>
      <c r="I14" s="98">
        <v>14203077</v>
      </c>
      <c r="J14" s="101">
        <f>SUM(D14:I14)</f>
        <v>102970985</v>
      </c>
      <c r="K14" s="100">
        <v>18802842</v>
      </c>
      <c r="L14" s="104">
        <v>15434949</v>
      </c>
      <c r="M14" s="104">
        <v>20977452</v>
      </c>
      <c r="N14" s="104">
        <v>30166239</v>
      </c>
      <c r="O14" s="104">
        <v>22503383</v>
      </c>
      <c r="P14" s="100">
        <v>28299766</v>
      </c>
      <c r="Q14" s="33">
        <f>SUM(K14:P14)</f>
        <v>136184631</v>
      </c>
      <c r="R14" s="29">
        <f>J14+Q14</f>
        <v>239155616</v>
      </c>
      <c r="S14" s="7"/>
    </row>
    <row r="15" spans="1:19" s="8" customFormat="1" ht="16.5" customHeight="1" thickBot="1">
      <c r="A15" s="110"/>
      <c r="B15" s="54" t="s">
        <v>18</v>
      </c>
      <c r="C15" s="55" t="s">
        <v>3</v>
      </c>
      <c r="D15" s="44">
        <f aca="true" t="shared" si="3" ref="D15:P15">IF(OR(D13=0,D14=0)," ",D14/D13*1000)</f>
        <v>86776.90924453497</v>
      </c>
      <c r="E15" s="15">
        <f t="shared" si="3"/>
        <v>83876.33589027509</v>
      </c>
      <c r="F15" s="15">
        <f t="shared" si="3"/>
        <v>82370.77316849375</v>
      </c>
      <c r="G15" s="15">
        <f t="shared" si="3"/>
        <v>81515.68114784715</v>
      </c>
      <c r="H15" s="15">
        <f t="shared" si="3"/>
        <v>86671.90342006805</v>
      </c>
      <c r="I15" s="99">
        <f t="shared" si="3"/>
        <v>86355.06739708038</v>
      </c>
      <c r="J15" s="32">
        <f t="shared" si="3"/>
        <v>84692.27479283615</v>
      </c>
      <c r="K15" s="99">
        <f t="shared" si="3"/>
        <v>87721.91690071193</v>
      </c>
      <c r="L15" s="15">
        <f t="shared" si="3"/>
        <v>89631.24764089313</v>
      </c>
      <c r="M15" s="15">
        <f t="shared" si="3"/>
        <v>96461.36018761208</v>
      </c>
      <c r="N15" s="15">
        <f t="shared" si="3"/>
        <v>111951.54346874096</v>
      </c>
      <c r="O15" s="15">
        <f t="shared" si="3"/>
        <v>106738.11353330678</v>
      </c>
      <c r="P15" s="99">
        <f t="shared" si="3"/>
        <v>98533.70193830974</v>
      </c>
      <c r="Q15" s="32">
        <f>IF(OR(Q13=0,Q14=0)," ",(Q14/Q13)*1000)</f>
        <v>99294.9633835843</v>
      </c>
      <c r="R15" s="28">
        <f>IF(OR(R13=0,R14=0)," ",(R14/R13)*1000)</f>
        <v>92432.97114682604</v>
      </c>
      <c r="S15" s="10"/>
    </row>
    <row r="16" spans="1:19" s="8" customFormat="1" ht="16.5" customHeight="1">
      <c r="A16" s="108" t="s">
        <v>24</v>
      </c>
      <c r="B16" s="53" t="s">
        <v>9</v>
      </c>
      <c r="C16" s="53" t="s">
        <v>1</v>
      </c>
      <c r="D16" s="89">
        <v>132489</v>
      </c>
      <c r="E16" s="97">
        <v>151967</v>
      </c>
      <c r="F16" s="97">
        <v>182043</v>
      </c>
      <c r="G16" s="97">
        <v>180591</v>
      </c>
      <c r="H16" s="97">
        <v>184817</v>
      </c>
      <c r="I16" s="98">
        <v>156791</v>
      </c>
      <c r="J16" s="101">
        <f>SUM(D16:I16)</f>
        <v>988698</v>
      </c>
      <c r="K16" s="98">
        <v>221773</v>
      </c>
      <c r="L16" s="97">
        <v>178432</v>
      </c>
      <c r="M16" s="97">
        <v>186676</v>
      </c>
      <c r="N16" s="97">
        <v>285231</v>
      </c>
      <c r="O16" s="97">
        <v>126990</v>
      </c>
      <c r="P16" s="98">
        <v>250385</v>
      </c>
      <c r="Q16" s="31">
        <f>SUM(K16:P16)</f>
        <v>1249487</v>
      </c>
      <c r="R16" s="27">
        <f>J16+Q16</f>
        <v>2238185</v>
      </c>
      <c r="S16" s="7"/>
    </row>
    <row r="17" spans="1:19" s="8" customFormat="1" ht="16.5" customHeight="1">
      <c r="A17" s="109"/>
      <c r="B17" s="53" t="s">
        <v>10</v>
      </c>
      <c r="C17" s="53" t="s">
        <v>2</v>
      </c>
      <c r="D17" s="89">
        <v>11597816</v>
      </c>
      <c r="E17" s="97">
        <v>12553191</v>
      </c>
      <c r="F17" s="97">
        <v>14887088</v>
      </c>
      <c r="G17" s="97">
        <v>14575804</v>
      </c>
      <c r="H17" s="97">
        <v>15382443</v>
      </c>
      <c r="I17" s="98">
        <v>13733149</v>
      </c>
      <c r="J17" s="101">
        <f>SUM(D17:I17)</f>
        <v>82729491</v>
      </c>
      <c r="K17" s="100">
        <v>19209254</v>
      </c>
      <c r="L17" s="104">
        <v>15996350</v>
      </c>
      <c r="M17" s="104">
        <v>19184766</v>
      </c>
      <c r="N17" s="104">
        <v>32659666</v>
      </c>
      <c r="O17" s="104">
        <v>13601647</v>
      </c>
      <c r="P17" s="100">
        <v>24701696</v>
      </c>
      <c r="Q17" s="31">
        <f>SUM(K17:P17)</f>
        <v>125353379</v>
      </c>
      <c r="R17" s="27">
        <f>J17+Q17</f>
        <v>208082870</v>
      </c>
      <c r="S17" s="7"/>
    </row>
    <row r="18" spans="1:19" s="8" customFormat="1" ht="16.5" customHeight="1" thickBot="1">
      <c r="A18" s="110"/>
      <c r="B18" s="54" t="s">
        <v>18</v>
      </c>
      <c r="C18" s="55" t="s">
        <v>3</v>
      </c>
      <c r="D18" s="44">
        <f aca="true" t="shared" si="4" ref="D18:P18">IF(OR(D16=0,D17=0)," ",D17/D16*1000)</f>
        <v>87537.95409430217</v>
      </c>
      <c r="E18" s="15">
        <f t="shared" si="4"/>
        <v>82604.71681351872</v>
      </c>
      <c r="F18" s="15">
        <f t="shared" si="4"/>
        <v>81777.86566910015</v>
      </c>
      <c r="G18" s="15">
        <f t="shared" si="4"/>
        <v>80711.68552142687</v>
      </c>
      <c r="H18" s="15">
        <f t="shared" si="4"/>
        <v>83230.67142091907</v>
      </c>
      <c r="I18" s="99">
        <f t="shared" si="4"/>
        <v>87588.88584166183</v>
      </c>
      <c r="J18" s="32">
        <f t="shared" si="4"/>
        <v>83675.18797448765</v>
      </c>
      <c r="K18" s="99">
        <f t="shared" si="4"/>
        <v>86616.73873735756</v>
      </c>
      <c r="L18" s="15">
        <f t="shared" si="4"/>
        <v>89649.55837517935</v>
      </c>
      <c r="M18" s="15">
        <f t="shared" si="4"/>
        <v>102770.39362317599</v>
      </c>
      <c r="N18" s="15">
        <f t="shared" si="4"/>
        <v>114502.51199904639</v>
      </c>
      <c r="O18" s="15">
        <f t="shared" si="4"/>
        <v>107108.01637924246</v>
      </c>
      <c r="P18" s="99">
        <f t="shared" si="4"/>
        <v>98654.85552249536</v>
      </c>
      <c r="Q18" s="32">
        <f>IF(OR(Q16=0,Q17=0)," ",(Q17/Q16)*1000)</f>
        <v>100323.87611875914</v>
      </c>
      <c r="R18" s="28">
        <f>IF(OR(R16=0,R17=0)," ",(R17/R16)*1000)</f>
        <v>92969.46856493097</v>
      </c>
      <c r="S18" s="10"/>
    </row>
    <row r="19" spans="1:19" s="8" customFormat="1" ht="16.5" customHeight="1">
      <c r="A19" s="108" t="s">
        <v>21</v>
      </c>
      <c r="B19" s="53" t="s">
        <v>9</v>
      </c>
      <c r="C19" s="53" t="s">
        <v>1</v>
      </c>
      <c r="D19" s="89">
        <v>62579</v>
      </c>
      <c r="E19" s="97">
        <v>38137</v>
      </c>
      <c r="F19" s="97">
        <v>42659</v>
      </c>
      <c r="G19" s="97">
        <v>43216</v>
      </c>
      <c r="H19" s="97">
        <v>64322</v>
      </c>
      <c r="I19" s="98">
        <v>97032</v>
      </c>
      <c r="J19" s="101">
        <f>SUM(D19:I19)</f>
        <v>347945</v>
      </c>
      <c r="K19" s="98">
        <v>53525</v>
      </c>
      <c r="L19" s="97">
        <v>45394</v>
      </c>
      <c r="M19" s="97">
        <v>27843</v>
      </c>
      <c r="N19" s="97">
        <v>54486</v>
      </c>
      <c r="O19" s="97">
        <v>26823</v>
      </c>
      <c r="P19" s="98">
        <v>56826</v>
      </c>
      <c r="Q19" s="31">
        <f>SUM(K19:P19)</f>
        <v>264897</v>
      </c>
      <c r="R19" s="27">
        <f>J19+Q19</f>
        <v>612842</v>
      </c>
      <c r="S19" s="7"/>
    </row>
    <row r="20" spans="1:19" s="8" customFormat="1" ht="16.5" customHeight="1">
      <c r="A20" s="109"/>
      <c r="B20" s="53" t="s">
        <v>10</v>
      </c>
      <c r="C20" s="53" t="s">
        <v>2</v>
      </c>
      <c r="D20" s="89">
        <v>5515139</v>
      </c>
      <c r="E20" s="97">
        <v>3098523</v>
      </c>
      <c r="F20" s="97">
        <v>3529757</v>
      </c>
      <c r="G20" s="97">
        <v>3401710</v>
      </c>
      <c r="H20" s="97">
        <v>5417909</v>
      </c>
      <c r="I20" s="98">
        <v>8331635</v>
      </c>
      <c r="J20" s="101">
        <f>SUM(D20:I20)</f>
        <v>29294673</v>
      </c>
      <c r="K20" s="100">
        <v>4732479</v>
      </c>
      <c r="L20" s="104">
        <v>3872645</v>
      </c>
      <c r="M20" s="104">
        <v>2873016</v>
      </c>
      <c r="N20" s="104">
        <v>6307913</v>
      </c>
      <c r="O20" s="104">
        <v>2865884</v>
      </c>
      <c r="P20" s="100">
        <v>5205684</v>
      </c>
      <c r="Q20" s="31">
        <f>SUM(K20:P20)</f>
        <v>25857621</v>
      </c>
      <c r="R20" s="27">
        <f>J20+Q20</f>
        <v>55152294</v>
      </c>
      <c r="S20" s="7"/>
    </row>
    <row r="21" spans="1:19" s="8" customFormat="1" ht="16.5" customHeight="1" thickBot="1">
      <c r="A21" s="110"/>
      <c r="B21" s="54" t="s">
        <v>18</v>
      </c>
      <c r="C21" s="55" t="s">
        <v>3</v>
      </c>
      <c r="D21" s="44">
        <f aca="true" t="shared" si="5" ref="D21:P21">IF(OR(D19=0,D20=0)," ",D20/D19*1000)</f>
        <v>88130.82663513318</v>
      </c>
      <c r="E21" s="15">
        <f t="shared" si="5"/>
        <v>81247.16154915174</v>
      </c>
      <c r="F21" s="15">
        <f t="shared" si="5"/>
        <v>82743.54766872172</v>
      </c>
      <c r="G21" s="15">
        <f t="shared" si="5"/>
        <v>78714.13365420215</v>
      </c>
      <c r="H21" s="15">
        <f t="shared" si="5"/>
        <v>84231.04070147073</v>
      </c>
      <c r="I21" s="99">
        <f t="shared" si="5"/>
        <v>85864.8177920686</v>
      </c>
      <c r="J21" s="32">
        <f t="shared" si="5"/>
        <v>84193.40125594563</v>
      </c>
      <c r="K21" s="99">
        <f t="shared" si="5"/>
        <v>88416.23540401681</v>
      </c>
      <c r="L21" s="15">
        <f t="shared" si="5"/>
        <v>85311.82535136802</v>
      </c>
      <c r="M21" s="15">
        <f t="shared" si="5"/>
        <v>103186.2945803254</v>
      </c>
      <c r="N21" s="15">
        <f t="shared" si="5"/>
        <v>115771.26234262012</v>
      </c>
      <c r="O21" s="15">
        <f t="shared" si="5"/>
        <v>106844.27543526079</v>
      </c>
      <c r="P21" s="99">
        <f t="shared" si="5"/>
        <v>91607.4332171893</v>
      </c>
      <c r="Q21" s="32">
        <f>IF(OR(Q19=0,Q20=0)," ",(Q20/Q19)*1000)</f>
        <v>97613.86878673598</v>
      </c>
      <c r="R21" s="28">
        <f>IF(OR(R19=0,R20=0)," ",(R20/R19)*1000)</f>
        <v>89994.31174756298</v>
      </c>
      <c r="S21" s="10"/>
    </row>
    <row r="22" spans="1:19" s="8" customFormat="1" ht="16.5" customHeight="1">
      <c r="A22" s="108" t="s">
        <v>39</v>
      </c>
      <c r="B22" s="53" t="s">
        <v>9</v>
      </c>
      <c r="C22" s="53" t="s">
        <v>1</v>
      </c>
      <c r="D22" s="89"/>
      <c r="E22" s="97"/>
      <c r="F22" s="97"/>
      <c r="G22" s="97"/>
      <c r="H22" s="97"/>
      <c r="I22" s="98"/>
      <c r="J22" s="101">
        <f>SUM(D22:I22)</f>
        <v>0</v>
      </c>
      <c r="K22" s="98"/>
      <c r="L22" s="97"/>
      <c r="M22" s="97"/>
      <c r="N22" s="97"/>
      <c r="O22" s="97"/>
      <c r="P22" s="98"/>
      <c r="Q22" s="31">
        <f>SUM(K22:P22)</f>
        <v>0</v>
      </c>
      <c r="R22" s="27">
        <f>J22+Q22</f>
        <v>0</v>
      </c>
      <c r="S22" s="7"/>
    </row>
    <row r="23" spans="1:19" s="8" customFormat="1" ht="16.5" customHeight="1">
      <c r="A23" s="109"/>
      <c r="B23" s="53" t="s">
        <v>10</v>
      </c>
      <c r="C23" s="53" t="s">
        <v>2</v>
      </c>
      <c r="D23" s="89"/>
      <c r="E23" s="97"/>
      <c r="F23" s="97"/>
      <c r="G23" s="97"/>
      <c r="H23" s="97"/>
      <c r="I23" s="98"/>
      <c r="J23" s="101">
        <f>SUM(D23:I23)</f>
        <v>0</v>
      </c>
      <c r="K23" s="100"/>
      <c r="L23" s="104"/>
      <c r="M23" s="104"/>
      <c r="N23" s="104"/>
      <c r="O23" s="104"/>
      <c r="P23" s="100"/>
      <c r="Q23" s="31">
        <f>SUM(K23:P23)</f>
        <v>0</v>
      </c>
      <c r="R23" s="27">
        <f>J23+Q23</f>
        <v>0</v>
      </c>
      <c r="S23" s="7"/>
    </row>
    <row r="24" spans="1:19" s="8" customFormat="1" ht="16.5" customHeight="1" thickBot="1">
      <c r="A24" s="110"/>
      <c r="B24" s="54" t="s">
        <v>18</v>
      </c>
      <c r="C24" s="55" t="s">
        <v>3</v>
      </c>
      <c r="D24" s="44" t="str">
        <f aca="true" t="shared" si="6" ref="D24:P24">IF(OR(D22=0,D23=0)," ",D23/D22*1000)</f>
        <v> </v>
      </c>
      <c r="E24" s="15" t="str">
        <f t="shared" si="6"/>
        <v> </v>
      </c>
      <c r="F24" s="15" t="str">
        <f t="shared" si="6"/>
        <v> </v>
      </c>
      <c r="G24" s="15" t="str">
        <f t="shared" si="6"/>
        <v> </v>
      </c>
      <c r="H24" s="15" t="str">
        <f t="shared" si="6"/>
        <v> </v>
      </c>
      <c r="I24" s="99" t="str">
        <f t="shared" si="6"/>
        <v> </v>
      </c>
      <c r="J24" s="32" t="str">
        <f t="shared" si="6"/>
        <v> </v>
      </c>
      <c r="K24" s="99" t="str">
        <f t="shared" si="6"/>
        <v> </v>
      </c>
      <c r="L24" s="15" t="str">
        <f t="shared" si="6"/>
        <v> </v>
      </c>
      <c r="M24" s="15" t="str">
        <f t="shared" si="6"/>
        <v> </v>
      </c>
      <c r="N24" s="15" t="str">
        <f t="shared" si="6"/>
        <v> </v>
      </c>
      <c r="O24" s="15" t="str">
        <f t="shared" si="6"/>
        <v> </v>
      </c>
      <c r="P24" s="99" t="str">
        <f t="shared" si="6"/>
        <v> </v>
      </c>
      <c r="Q24" s="32" t="str">
        <f>IF(OR(Q22=0,Q23=0)," ",(Q23/Q22)*1000)</f>
        <v> </v>
      </c>
      <c r="R24" s="28" t="str">
        <f>IF(OR(R22=0,R23=0)," ",(R23/R22)*1000)</f>
        <v> </v>
      </c>
      <c r="S24" s="10"/>
    </row>
    <row r="25" spans="1:19" s="8" customFormat="1" ht="16.5" customHeight="1">
      <c r="A25" s="108" t="s">
        <v>11</v>
      </c>
      <c r="B25" s="53" t="s">
        <v>9</v>
      </c>
      <c r="C25" s="53" t="s">
        <v>1</v>
      </c>
      <c r="D25" s="89"/>
      <c r="E25" s="97"/>
      <c r="F25" s="97"/>
      <c r="G25" s="97"/>
      <c r="H25" s="97"/>
      <c r="I25" s="98"/>
      <c r="J25" s="101">
        <f>SUM(D25:I25)</f>
        <v>0</v>
      </c>
      <c r="K25" s="98"/>
      <c r="L25" s="97"/>
      <c r="M25" s="97"/>
      <c r="N25" s="97">
        <v>828</v>
      </c>
      <c r="O25" s="97">
        <v>836</v>
      </c>
      <c r="P25" s="98">
        <v>834</v>
      </c>
      <c r="Q25" s="31">
        <f>SUM(K25:P25)</f>
        <v>2498</v>
      </c>
      <c r="R25" s="27">
        <f>J25+Q25</f>
        <v>2498</v>
      </c>
      <c r="S25" s="7"/>
    </row>
    <row r="26" spans="1:19" s="8" customFormat="1" ht="16.5" customHeight="1">
      <c r="A26" s="109"/>
      <c r="B26" s="53" t="s">
        <v>10</v>
      </c>
      <c r="C26" s="53" t="s">
        <v>2</v>
      </c>
      <c r="D26" s="89"/>
      <c r="E26" s="97"/>
      <c r="F26" s="97"/>
      <c r="G26" s="97"/>
      <c r="H26" s="97"/>
      <c r="I26" s="98"/>
      <c r="J26" s="101">
        <f>SUM(D26:I26)</f>
        <v>0</v>
      </c>
      <c r="K26" s="100"/>
      <c r="L26" s="104"/>
      <c r="M26" s="104"/>
      <c r="N26" s="104">
        <v>84436</v>
      </c>
      <c r="O26" s="104">
        <v>95472</v>
      </c>
      <c r="P26" s="100">
        <v>91254</v>
      </c>
      <c r="Q26" s="31">
        <f>SUM(K26:P26)</f>
        <v>271162</v>
      </c>
      <c r="R26" s="27">
        <f>J26+Q26</f>
        <v>271162</v>
      </c>
      <c r="S26" s="7"/>
    </row>
    <row r="27" spans="1:19" s="8" customFormat="1" ht="16.5" customHeight="1" thickBot="1">
      <c r="A27" s="110"/>
      <c r="B27" s="54" t="s">
        <v>18</v>
      </c>
      <c r="C27" s="55" t="s">
        <v>3</v>
      </c>
      <c r="D27" s="44" t="str">
        <f aca="true" t="shared" si="7" ref="D27:P27">IF(OR(D25=0,D26=0)," ",D26/D25*1000)</f>
        <v> </v>
      </c>
      <c r="E27" s="15" t="str">
        <f t="shared" si="7"/>
        <v> </v>
      </c>
      <c r="F27" s="15" t="str">
        <f t="shared" si="7"/>
        <v> </v>
      </c>
      <c r="G27" s="15" t="str">
        <f t="shared" si="7"/>
        <v> </v>
      </c>
      <c r="H27" s="15" t="str">
        <f t="shared" si="7"/>
        <v> </v>
      </c>
      <c r="I27" s="99" t="str">
        <f t="shared" si="7"/>
        <v> </v>
      </c>
      <c r="J27" s="32" t="str">
        <f t="shared" si="7"/>
        <v> </v>
      </c>
      <c r="K27" s="99" t="str">
        <f t="shared" si="7"/>
        <v> </v>
      </c>
      <c r="L27" s="15" t="str">
        <f t="shared" si="7"/>
        <v> </v>
      </c>
      <c r="M27" s="15" t="str">
        <f t="shared" si="7"/>
        <v> </v>
      </c>
      <c r="N27" s="15">
        <f t="shared" si="7"/>
        <v>101975.84541062803</v>
      </c>
      <c r="O27" s="15">
        <f t="shared" si="7"/>
        <v>114200.95693779906</v>
      </c>
      <c r="P27" s="99">
        <f t="shared" si="7"/>
        <v>109417.26618705037</v>
      </c>
      <c r="Q27" s="32">
        <f>IF(OR(Q25=0,Q26=0)," ",(Q26/Q25)*1000)</f>
        <v>108551.64131305044</v>
      </c>
      <c r="R27" s="28">
        <f>IF(OR(R25=0,R26=0)," ",(R26/R25)*1000)</f>
        <v>108551.64131305044</v>
      </c>
      <c r="S27" s="10"/>
    </row>
    <row r="28" spans="1:19" s="8" customFormat="1" ht="16.5" customHeight="1">
      <c r="A28" s="108" t="s">
        <v>49</v>
      </c>
      <c r="B28" s="53" t="s">
        <v>9</v>
      </c>
      <c r="C28" s="53" t="s">
        <v>1</v>
      </c>
      <c r="D28" s="89">
        <v>13</v>
      </c>
      <c r="E28" s="97">
        <v>13</v>
      </c>
      <c r="F28" s="97">
        <v>24</v>
      </c>
      <c r="G28" s="97">
        <v>17</v>
      </c>
      <c r="H28" s="97">
        <v>1</v>
      </c>
      <c r="I28" s="98">
        <v>1</v>
      </c>
      <c r="J28" s="101">
        <f>SUM(D28:I28)</f>
        <v>69</v>
      </c>
      <c r="K28" s="98"/>
      <c r="L28" s="97"/>
      <c r="M28" s="97"/>
      <c r="N28" s="97"/>
      <c r="O28" s="97">
        <v>1</v>
      </c>
      <c r="P28" s="98">
        <v>1</v>
      </c>
      <c r="Q28" s="31">
        <f>SUM(K28:P28)</f>
        <v>2</v>
      </c>
      <c r="R28" s="27">
        <f>J28+Q28</f>
        <v>71</v>
      </c>
      <c r="S28" s="7"/>
    </row>
    <row r="29" spans="1:19" s="8" customFormat="1" ht="16.5" customHeight="1">
      <c r="A29" s="109"/>
      <c r="B29" s="53" t="s">
        <v>10</v>
      </c>
      <c r="C29" s="53" t="s">
        <v>2</v>
      </c>
      <c r="D29" s="89">
        <v>3111</v>
      </c>
      <c r="E29" s="97">
        <v>3042</v>
      </c>
      <c r="F29" s="97">
        <v>6478</v>
      </c>
      <c r="G29" s="97">
        <v>5095</v>
      </c>
      <c r="H29" s="97">
        <v>1094</v>
      </c>
      <c r="I29" s="98">
        <v>1102</v>
      </c>
      <c r="J29" s="101">
        <f>SUM(D29:I29)</f>
        <v>19922</v>
      </c>
      <c r="K29" s="100"/>
      <c r="L29" s="104">
        <v>595</v>
      </c>
      <c r="M29" s="104"/>
      <c r="N29" s="104">
        <v>632</v>
      </c>
      <c r="O29" s="104">
        <v>785</v>
      </c>
      <c r="P29" s="100">
        <v>781</v>
      </c>
      <c r="Q29" s="31">
        <f>SUM(K29:P29)</f>
        <v>2793</v>
      </c>
      <c r="R29" s="27">
        <f>J29+Q29</f>
        <v>22715</v>
      </c>
      <c r="S29" s="7"/>
    </row>
    <row r="30" spans="1:19" s="8" customFormat="1" ht="16.5" customHeight="1" thickBot="1">
      <c r="A30" s="110"/>
      <c r="B30" s="54" t="s">
        <v>18</v>
      </c>
      <c r="C30" s="55" t="s">
        <v>3</v>
      </c>
      <c r="D30" s="44">
        <f aca="true" t="shared" si="8" ref="D30:P30">IF(OR(D28=0,D29=0)," ",D29/D28*1000)</f>
        <v>239307.6923076923</v>
      </c>
      <c r="E30" s="15">
        <f t="shared" si="8"/>
        <v>234000</v>
      </c>
      <c r="F30" s="15">
        <f t="shared" si="8"/>
        <v>269916.6666666667</v>
      </c>
      <c r="G30" s="15">
        <f t="shared" si="8"/>
        <v>299705.88235294115</v>
      </c>
      <c r="H30" s="15">
        <f t="shared" si="8"/>
        <v>1094000</v>
      </c>
      <c r="I30" s="99">
        <f t="shared" si="8"/>
        <v>1102000</v>
      </c>
      <c r="J30" s="32">
        <f t="shared" si="8"/>
        <v>288724.6376811594</v>
      </c>
      <c r="K30" s="99" t="str">
        <f t="shared" si="8"/>
        <v> </v>
      </c>
      <c r="L30" s="15" t="str">
        <f t="shared" si="8"/>
        <v> </v>
      </c>
      <c r="M30" s="15" t="str">
        <f t="shared" si="8"/>
        <v> </v>
      </c>
      <c r="N30" s="15" t="str">
        <f t="shared" si="8"/>
        <v> </v>
      </c>
      <c r="O30" s="15">
        <f t="shared" si="8"/>
        <v>785000</v>
      </c>
      <c r="P30" s="99">
        <f t="shared" si="8"/>
        <v>781000</v>
      </c>
      <c r="Q30" s="32">
        <f>IF(OR(Q28=0,Q29=0)," ",(Q29/Q28)*1000)</f>
        <v>1396500</v>
      </c>
      <c r="R30" s="28">
        <f>IF(OR(R28=0,R29=0)," ",(R29/R28)*1000)</f>
        <v>319929.57746478874</v>
      </c>
      <c r="S30" s="10"/>
    </row>
    <row r="31" spans="1:19" s="8" customFormat="1" ht="16.5" customHeight="1">
      <c r="A31" s="108" t="s">
        <v>22</v>
      </c>
      <c r="B31" s="53" t="s">
        <v>9</v>
      </c>
      <c r="C31" s="53" t="s">
        <v>1</v>
      </c>
      <c r="D31" s="89"/>
      <c r="E31" s="97"/>
      <c r="F31" s="97"/>
      <c r="G31" s="97"/>
      <c r="H31" s="97"/>
      <c r="I31" s="98">
        <v>408</v>
      </c>
      <c r="J31" s="101">
        <f>SUM(D31:I31)</f>
        <v>408</v>
      </c>
      <c r="K31" s="98">
        <v>272</v>
      </c>
      <c r="L31" s="97"/>
      <c r="M31" s="97"/>
      <c r="N31" s="97"/>
      <c r="O31" s="97"/>
      <c r="P31" s="98">
        <v>387</v>
      </c>
      <c r="Q31" s="31">
        <f>SUM(K31:P31)</f>
        <v>659</v>
      </c>
      <c r="R31" s="27">
        <f>J31+Q31</f>
        <v>1067</v>
      </c>
      <c r="S31" s="7"/>
    </row>
    <row r="32" spans="1:19" s="8" customFormat="1" ht="16.5" customHeight="1">
      <c r="A32" s="109"/>
      <c r="B32" s="53" t="s">
        <v>10</v>
      </c>
      <c r="C32" s="53" t="s">
        <v>2</v>
      </c>
      <c r="D32" s="89"/>
      <c r="E32" s="97"/>
      <c r="F32" s="97"/>
      <c r="G32" s="97"/>
      <c r="H32" s="97"/>
      <c r="I32" s="98">
        <v>32832</v>
      </c>
      <c r="J32" s="101">
        <f>SUM(D32:I32)</f>
        <v>32832</v>
      </c>
      <c r="K32" s="100">
        <v>25729</v>
      </c>
      <c r="L32" s="104"/>
      <c r="M32" s="104"/>
      <c r="N32" s="104"/>
      <c r="O32" s="104"/>
      <c r="P32" s="100">
        <v>39025</v>
      </c>
      <c r="Q32" s="33">
        <f>SUM(K32:P32)</f>
        <v>64754</v>
      </c>
      <c r="R32" s="29">
        <f>J32+Q32</f>
        <v>97586</v>
      </c>
      <c r="S32" s="7"/>
    </row>
    <row r="33" spans="1:19" s="8" customFormat="1" ht="16.5" customHeight="1" thickBot="1">
      <c r="A33" s="110"/>
      <c r="B33" s="54" t="s">
        <v>18</v>
      </c>
      <c r="C33" s="55" t="s">
        <v>3</v>
      </c>
      <c r="D33" s="44" t="str">
        <f aca="true" t="shared" si="9" ref="D33:P33">IF(OR(D31=0,D32=0)," ",D32/D31*1000)</f>
        <v> </v>
      </c>
      <c r="E33" s="15" t="str">
        <f t="shared" si="9"/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99">
        <f t="shared" si="9"/>
        <v>80470.58823529411</v>
      </c>
      <c r="J33" s="32">
        <f t="shared" si="9"/>
        <v>80470.58823529411</v>
      </c>
      <c r="K33" s="99">
        <f t="shared" si="9"/>
        <v>94591.91176470589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 t="shared" si="9"/>
        <v> </v>
      </c>
      <c r="P33" s="99">
        <f t="shared" si="9"/>
        <v>100839.79328165374</v>
      </c>
      <c r="Q33" s="32">
        <f>IF(OR(Q31=0,Q32=0)," ",(Q32/Q31)*1000)</f>
        <v>98261.00151745068</v>
      </c>
      <c r="R33" s="28">
        <f>IF(OR(R31=0,R32=0)," ",(R32/R31)*1000)</f>
        <v>91458.29428303655</v>
      </c>
      <c r="S33" s="10"/>
    </row>
    <row r="34" spans="1:19" s="8" customFormat="1" ht="16.5" customHeight="1">
      <c r="A34" s="108" t="s">
        <v>23</v>
      </c>
      <c r="B34" s="53" t="s">
        <v>9</v>
      </c>
      <c r="C34" s="53" t="s">
        <v>1</v>
      </c>
      <c r="D34" s="89"/>
      <c r="E34" s="97"/>
      <c r="F34" s="97"/>
      <c r="G34" s="97"/>
      <c r="H34" s="97"/>
      <c r="I34" s="98"/>
      <c r="J34" s="101">
        <f>SUM(D34:I34)</f>
        <v>0</v>
      </c>
      <c r="K34" s="98"/>
      <c r="L34" s="97">
        <v>43742</v>
      </c>
      <c r="M34" s="97">
        <v>47957</v>
      </c>
      <c r="N34" s="97"/>
      <c r="O34" s="97">
        <v>46023</v>
      </c>
      <c r="P34" s="98">
        <v>45500</v>
      </c>
      <c r="Q34" s="31">
        <f>SUM(K34:P34)</f>
        <v>183222</v>
      </c>
      <c r="R34" s="27">
        <f>J34+Q34</f>
        <v>183222</v>
      </c>
      <c r="S34" s="7"/>
    </row>
    <row r="35" spans="1:19" s="8" customFormat="1" ht="16.5" customHeight="1">
      <c r="A35" s="109"/>
      <c r="B35" s="53" t="s">
        <v>10</v>
      </c>
      <c r="C35" s="53" t="s">
        <v>2</v>
      </c>
      <c r="D35" s="89"/>
      <c r="E35" s="97"/>
      <c r="F35" s="97"/>
      <c r="G35" s="97"/>
      <c r="H35" s="97"/>
      <c r="I35" s="98"/>
      <c r="J35" s="101">
        <f>SUM(D35:I35)</f>
        <v>0</v>
      </c>
      <c r="K35" s="100"/>
      <c r="L35" s="104">
        <v>4122196</v>
      </c>
      <c r="M35" s="104">
        <v>5584792</v>
      </c>
      <c r="N35" s="104"/>
      <c r="O35" s="104">
        <v>4694326</v>
      </c>
      <c r="P35" s="100">
        <v>4209000</v>
      </c>
      <c r="Q35" s="31">
        <f>SUM(K35:P35)</f>
        <v>18610314</v>
      </c>
      <c r="R35" s="27">
        <f>J35+Q35</f>
        <v>18610314</v>
      </c>
      <c r="S35" s="7"/>
    </row>
    <row r="36" spans="1:19" s="8" customFormat="1" ht="16.5" customHeight="1" thickBot="1">
      <c r="A36" s="110"/>
      <c r="B36" s="54" t="s">
        <v>18</v>
      </c>
      <c r="C36" s="55" t="s">
        <v>3</v>
      </c>
      <c r="D36" s="44" t="str">
        <f aca="true" t="shared" si="10" ref="D36:P36">IF(OR(D34=0,D35=0)," ",D35/D34*1000)</f>
        <v> </v>
      </c>
      <c r="E36" s="15" t="str">
        <f t="shared" si="10"/>
        <v> </v>
      </c>
      <c r="F36" s="15" t="str">
        <f t="shared" si="10"/>
        <v> </v>
      </c>
      <c r="G36" s="15" t="str">
        <f t="shared" si="10"/>
        <v> </v>
      </c>
      <c r="H36" s="15" t="str">
        <f t="shared" si="10"/>
        <v> </v>
      </c>
      <c r="I36" s="99" t="str">
        <f t="shared" si="10"/>
        <v> </v>
      </c>
      <c r="J36" s="32" t="str">
        <f t="shared" si="10"/>
        <v> </v>
      </c>
      <c r="K36" s="99" t="str">
        <f t="shared" si="10"/>
        <v> </v>
      </c>
      <c r="L36" s="15">
        <f t="shared" si="10"/>
        <v>94238.85510493348</v>
      </c>
      <c r="M36" s="15">
        <f t="shared" si="10"/>
        <v>116454.15684884375</v>
      </c>
      <c r="N36" s="15" t="str">
        <f t="shared" si="10"/>
        <v> </v>
      </c>
      <c r="O36" s="15">
        <f t="shared" si="10"/>
        <v>101999.56543467398</v>
      </c>
      <c r="P36" s="99">
        <f t="shared" si="10"/>
        <v>92505.49450549451</v>
      </c>
      <c r="Q36" s="32">
        <f>IF(OR(Q34=0,Q35=0)," ",(Q35/Q34)*1000)</f>
        <v>101572.48583685365</v>
      </c>
      <c r="R36" s="28">
        <f>IF(OR(R34=0,R35=0)," ",(R35/R34)*1000)</f>
        <v>101572.48583685365</v>
      </c>
      <c r="S36" s="10"/>
    </row>
    <row r="37" spans="1:19" s="8" customFormat="1" ht="16.5" customHeight="1">
      <c r="A37" s="108" t="s">
        <v>48</v>
      </c>
      <c r="B37" s="86" t="s">
        <v>9</v>
      </c>
      <c r="C37" s="86" t="s">
        <v>1</v>
      </c>
      <c r="D37" s="89"/>
      <c r="E37" s="97"/>
      <c r="F37" s="97"/>
      <c r="G37" s="97"/>
      <c r="H37" s="97"/>
      <c r="I37" s="98"/>
      <c r="J37" s="101">
        <f>SUM(D37:I37)</f>
        <v>0</v>
      </c>
      <c r="K37" s="98">
        <v>21407</v>
      </c>
      <c r="L37" s="97"/>
      <c r="M37" s="97">
        <v>33403</v>
      </c>
      <c r="N37" s="97"/>
      <c r="O37" s="97"/>
      <c r="P37" s="98"/>
      <c r="Q37" s="31">
        <f>SUM(K37:P37)</f>
        <v>54810</v>
      </c>
      <c r="R37" s="27">
        <f>J37+Q37</f>
        <v>54810</v>
      </c>
      <c r="S37" s="7"/>
    </row>
    <row r="38" spans="1:19" s="8" customFormat="1" ht="16.5" customHeight="1">
      <c r="A38" s="109"/>
      <c r="B38" s="53" t="s">
        <v>10</v>
      </c>
      <c r="C38" s="53" t="s">
        <v>2</v>
      </c>
      <c r="D38" s="89"/>
      <c r="E38" s="97"/>
      <c r="F38" s="97"/>
      <c r="G38" s="97"/>
      <c r="H38" s="97"/>
      <c r="I38" s="98"/>
      <c r="J38" s="101">
        <f>SUM(D38:I38)</f>
        <v>0</v>
      </c>
      <c r="K38" s="100">
        <v>1898212</v>
      </c>
      <c r="L38" s="104"/>
      <c r="M38" s="104">
        <v>3466122</v>
      </c>
      <c r="N38" s="104"/>
      <c r="O38" s="104"/>
      <c r="P38" s="100"/>
      <c r="Q38" s="31">
        <f>SUM(K38:P38)</f>
        <v>5364334</v>
      </c>
      <c r="R38" s="27">
        <f>J38+Q38</f>
        <v>5364334</v>
      </c>
      <c r="S38" s="7"/>
    </row>
    <row r="39" spans="1:19" s="8" customFormat="1" ht="16.5" customHeight="1" thickBot="1">
      <c r="A39" s="110"/>
      <c r="B39" s="54" t="s">
        <v>18</v>
      </c>
      <c r="C39" s="55" t="s">
        <v>3</v>
      </c>
      <c r="D39" s="44" t="str">
        <f aca="true" t="shared" si="11" ref="D39:P39">IF(OR(D37=0,D38=0)," ",D38/D37*1000)</f>
        <v> </v>
      </c>
      <c r="E39" s="15" t="str">
        <f t="shared" si="11"/>
        <v> </v>
      </c>
      <c r="F39" s="15" t="str">
        <f t="shared" si="11"/>
        <v> </v>
      </c>
      <c r="G39" s="15" t="str">
        <f t="shared" si="11"/>
        <v> </v>
      </c>
      <c r="H39" s="15" t="str">
        <f t="shared" si="11"/>
        <v> </v>
      </c>
      <c r="I39" s="99" t="str">
        <f t="shared" si="11"/>
        <v> </v>
      </c>
      <c r="J39" s="32" t="str">
        <f t="shared" si="11"/>
        <v> </v>
      </c>
      <c r="K39" s="99">
        <f t="shared" si="11"/>
        <v>88672.49030690895</v>
      </c>
      <c r="L39" s="15" t="str">
        <f t="shared" si="11"/>
        <v> </v>
      </c>
      <c r="M39" s="15">
        <f t="shared" si="11"/>
        <v>103766.78741430411</v>
      </c>
      <c r="N39" s="15" t="str">
        <f t="shared" si="11"/>
        <v> </v>
      </c>
      <c r="O39" s="15" t="str">
        <f t="shared" si="11"/>
        <v> </v>
      </c>
      <c r="P39" s="99" t="str">
        <f t="shared" si="11"/>
        <v> </v>
      </c>
      <c r="Q39" s="32">
        <f>IF(OR(Q37=0,Q38=0)," ",(Q38/Q37)*1000)</f>
        <v>97871.4468162744</v>
      </c>
      <c r="R39" s="28">
        <f>IF(OR(R37=0,R38=0)," ",(R38/R37)*1000)</f>
        <v>97871.4468162744</v>
      </c>
      <c r="S39" s="10"/>
    </row>
    <row r="40" spans="1:19" s="8" customFormat="1" ht="16.5" customHeight="1">
      <c r="A40" s="108" t="s">
        <v>51</v>
      </c>
      <c r="B40" s="86" t="s">
        <v>9</v>
      </c>
      <c r="C40" s="86" t="s">
        <v>1</v>
      </c>
      <c r="D40" s="89">
        <v>32001</v>
      </c>
      <c r="E40" s="97">
        <v>21002</v>
      </c>
      <c r="F40" s="97">
        <v>86760</v>
      </c>
      <c r="G40" s="97">
        <v>43494</v>
      </c>
      <c r="H40" s="97">
        <v>121425</v>
      </c>
      <c r="I40" s="98">
        <v>43747</v>
      </c>
      <c r="J40" s="101">
        <f>SUM(D40:I40)</f>
        <v>348429</v>
      </c>
      <c r="K40" s="98">
        <v>155407</v>
      </c>
      <c r="L40" s="97">
        <v>45789</v>
      </c>
      <c r="M40" s="97">
        <v>133996</v>
      </c>
      <c r="N40" s="97">
        <v>95901</v>
      </c>
      <c r="O40" s="97">
        <v>190083</v>
      </c>
      <c r="P40" s="98">
        <v>104020</v>
      </c>
      <c r="Q40" s="31">
        <f>SUM(K40:P40)</f>
        <v>725196</v>
      </c>
      <c r="R40" s="27">
        <f>J40+Q40</f>
        <v>1073625</v>
      </c>
      <c r="S40" s="11"/>
    </row>
    <row r="41" spans="1:19" s="8" customFormat="1" ht="16.5" customHeight="1">
      <c r="A41" s="109"/>
      <c r="B41" s="53" t="s">
        <v>10</v>
      </c>
      <c r="C41" s="53" t="s">
        <v>2</v>
      </c>
      <c r="D41" s="89">
        <v>2773395</v>
      </c>
      <c r="E41" s="97">
        <v>1701391</v>
      </c>
      <c r="F41" s="97">
        <v>7062724</v>
      </c>
      <c r="G41" s="97">
        <v>3704279</v>
      </c>
      <c r="H41" s="97">
        <v>10323325</v>
      </c>
      <c r="I41" s="98">
        <v>3830243</v>
      </c>
      <c r="J41" s="101">
        <f>SUM(D41:I41)</f>
        <v>29395357</v>
      </c>
      <c r="K41" s="100">
        <v>13593146</v>
      </c>
      <c r="L41" s="104">
        <v>4114455</v>
      </c>
      <c r="M41" s="104">
        <v>12881505</v>
      </c>
      <c r="N41" s="104">
        <v>9605563</v>
      </c>
      <c r="O41" s="104">
        <v>19491131</v>
      </c>
      <c r="P41" s="100">
        <v>10058006</v>
      </c>
      <c r="Q41" s="31">
        <f>SUM(K41:P41)</f>
        <v>69743806</v>
      </c>
      <c r="R41" s="27">
        <f>J41+Q41</f>
        <v>99139163</v>
      </c>
      <c r="S41" s="7"/>
    </row>
    <row r="42" spans="1:19" s="8" customFormat="1" ht="16.5" customHeight="1" thickBot="1">
      <c r="A42" s="110"/>
      <c r="B42" s="54" t="s">
        <v>18</v>
      </c>
      <c r="C42" s="55" t="s">
        <v>3</v>
      </c>
      <c r="D42" s="44">
        <f aca="true" t="shared" si="12" ref="D42:P42">IF(OR(D40=0,D41=0)," ",D41/D40*1000)</f>
        <v>86665.88544107997</v>
      </c>
      <c r="E42" s="15">
        <f t="shared" si="12"/>
        <v>81010.9037234549</v>
      </c>
      <c r="F42" s="15">
        <f t="shared" si="12"/>
        <v>81405.3019824804</v>
      </c>
      <c r="G42" s="15">
        <f t="shared" si="12"/>
        <v>85167.58633374718</v>
      </c>
      <c r="H42" s="15">
        <f t="shared" si="12"/>
        <v>85018.11817994647</v>
      </c>
      <c r="I42" s="99">
        <f t="shared" si="12"/>
        <v>87554.41515989667</v>
      </c>
      <c r="J42" s="32">
        <f t="shared" si="12"/>
        <v>84365.41447468493</v>
      </c>
      <c r="K42" s="99">
        <f t="shared" si="12"/>
        <v>87468.04198009099</v>
      </c>
      <c r="L42" s="15">
        <f t="shared" si="12"/>
        <v>89856.84334665531</v>
      </c>
      <c r="M42" s="15">
        <f t="shared" si="12"/>
        <v>96133.50398519359</v>
      </c>
      <c r="N42" s="15">
        <f t="shared" si="12"/>
        <v>100161.23919458609</v>
      </c>
      <c r="O42" s="15">
        <f t="shared" si="12"/>
        <v>102540.10616414934</v>
      </c>
      <c r="P42" s="99">
        <f t="shared" si="12"/>
        <v>96693.00134589503</v>
      </c>
      <c r="Q42" s="32">
        <f>IF(OR(Q40=0,Q41=0)," ",(Q41/Q40)*1000)</f>
        <v>96172.3534051484</v>
      </c>
      <c r="R42" s="28">
        <f>IF(OR(R40=0,R41=0)," ",(R41/R40)*1000)</f>
        <v>92340.58726277798</v>
      </c>
      <c r="S42" s="10"/>
    </row>
    <row r="43" spans="1:19" s="8" customFormat="1" ht="16.5" customHeight="1">
      <c r="A43" s="108" t="s">
        <v>12</v>
      </c>
      <c r="B43" s="53" t="s">
        <v>9</v>
      </c>
      <c r="C43" s="53" t="s">
        <v>1</v>
      </c>
      <c r="D43" s="89"/>
      <c r="E43" s="97">
        <v>24617</v>
      </c>
      <c r="F43" s="97">
        <v>33045</v>
      </c>
      <c r="G43" s="97">
        <v>11586</v>
      </c>
      <c r="H43" s="97">
        <v>32481</v>
      </c>
      <c r="I43" s="98"/>
      <c r="J43" s="101">
        <f>SUM(D43:I43)</f>
        <v>101729</v>
      </c>
      <c r="K43" s="98"/>
      <c r="L43" s="97"/>
      <c r="M43" s="97"/>
      <c r="N43" s="97"/>
      <c r="O43" s="97">
        <f>21925+29963</f>
        <v>51888</v>
      </c>
      <c r="P43" s="98">
        <v>56067</v>
      </c>
      <c r="Q43" s="34">
        <f>SUM(K43:P43)</f>
        <v>107955</v>
      </c>
      <c r="R43" s="30">
        <f>J43+Q43</f>
        <v>209684</v>
      </c>
      <c r="S43" s="7"/>
    </row>
    <row r="44" spans="1:18" ht="16.5" customHeight="1">
      <c r="A44" s="109"/>
      <c r="B44" s="53" t="s">
        <v>10</v>
      </c>
      <c r="C44" s="53" t="s">
        <v>2</v>
      </c>
      <c r="D44" s="89"/>
      <c r="E44" s="97">
        <v>1899089</v>
      </c>
      <c r="F44" s="97">
        <v>2571694</v>
      </c>
      <c r="G44" s="97">
        <v>919287</v>
      </c>
      <c r="H44" s="97">
        <v>2679983</v>
      </c>
      <c r="I44" s="98"/>
      <c r="J44" s="101">
        <f>SUM(D44:I44)</f>
        <v>8070053</v>
      </c>
      <c r="K44" s="100"/>
      <c r="L44" s="104"/>
      <c r="M44" s="104"/>
      <c r="N44" s="104"/>
      <c r="O44" s="104">
        <f>2317324+3269169</f>
        <v>5586493</v>
      </c>
      <c r="P44" s="100">
        <v>5526942</v>
      </c>
      <c r="Q44" s="33">
        <f>SUM(K44:P44)</f>
        <v>11113435</v>
      </c>
      <c r="R44" s="29">
        <f>J44+Q44</f>
        <v>19183488</v>
      </c>
    </row>
    <row r="45" spans="1:18" ht="16.5" customHeight="1" thickBot="1">
      <c r="A45" s="110"/>
      <c r="B45" s="54" t="s">
        <v>18</v>
      </c>
      <c r="C45" s="55" t="s">
        <v>3</v>
      </c>
      <c r="D45" s="44" t="str">
        <f aca="true" t="shared" si="13" ref="D45:P45">IF(OR(D43=0,D44=0)," ",D44/D43*1000)</f>
        <v> </v>
      </c>
      <c r="E45" s="15">
        <f t="shared" si="13"/>
        <v>77145.42795629037</v>
      </c>
      <c r="F45" s="15">
        <f t="shared" si="13"/>
        <v>77823.99757905885</v>
      </c>
      <c r="G45" s="15">
        <f t="shared" si="13"/>
        <v>79344.64008285862</v>
      </c>
      <c r="H45" s="15">
        <f t="shared" si="13"/>
        <v>82509.2515624519</v>
      </c>
      <c r="I45" s="99" t="str">
        <f t="shared" si="13"/>
        <v> </v>
      </c>
      <c r="J45" s="32">
        <f t="shared" si="13"/>
        <v>79328.93275270572</v>
      </c>
      <c r="K45" s="99" t="str">
        <f t="shared" si="13"/>
        <v> </v>
      </c>
      <c r="L45" s="15" t="str">
        <f t="shared" si="13"/>
        <v> </v>
      </c>
      <c r="M45" s="15" t="str">
        <f t="shared" si="13"/>
        <v> </v>
      </c>
      <c r="N45" s="15" t="str">
        <f t="shared" si="13"/>
        <v> </v>
      </c>
      <c r="O45" s="15">
        <f t="shared" si="13"/>
        <v>107664.45035460993</v>
      </c>
      <c r="P45" s="99">
        <f t="shared" si="13"/>
        <v>98577.45197709883</v>
      </c>
      <c r="Q45" s="32">
        <f>IF(OR(Q43=0,Q44=0)," ",(Q44/Q43)*1000)</f>
        <v>102945.06970496968</v>
      </c>
      <c r="R45" s="28">
        <f>IF(OR(R43=0,R44=0)," ",(R44/R43)*1000)</f>
        <v>91487.6099273192</v>
      </c>
    </row>
    <row r="46" spans="1:18" ht="16.5" customHeight="1">
      <c r="A46" s="112" t="s">
        <v>4</v>
      </c>
      <c r="B46" s="53" t="s">
        <v>9</v>
      </c>
      <c r="C46" s="53" t="s">
        <v>1</v>
      </c>
      <c r="D46" s="22">
        <f aca="true" t="shared" si="14" ref="D46:I47">D4+D7+D10+D13+D16+D19+D22+D25+D28+D31+D34+D37+D40+D43</f>
        <v>650002</v>
      </c>
      <c r="E46" s="17">
        <f t="shared" si="14"/>
        <v>670012</v>
      </c>
      <c r="F46" s="17">
        <f t="shared" si="14"/>
        <v>654967</v>
      </c>
      <c r="G46" s="17">
        <f t="shared" si="14"/>
        <v>604821</v>
      </c>
      <c r="H46" s="17">
        <f t="shared" si="14"/>
        <v>756649</v>
      </c>
      <c r="I46" s="26">
        <f t="shared" si="14"/>
        <v>607533</v>
      </c>
      <c r="J46" s="34">
        <f>SUM(D46:I46)</f>
        <v>3943984</v>
      </c>
      <c r="K46" s="30">
        <f aca="true" t="shared" si="15" ref="K46:N47">K4+K7+K10+K13+K16+K19+K22+K25+K28+K31+K34+K37+K40+K43</f>
        <v>901757</v>
      </c>
      <c r="L46" s="17">
        <f t="shared" si="15"/>
        <v>652850</v>
      </c>
      <c r="M46" s="17">
        <f t="shared" si="15"/>
        <v>932369</v>
      </c>
      <c r="N46" s="17">
        <f t="shared" si="15"/>
        <v>867457</v>
      </c>
      <c r="O46" s="17">
        <f>O4+O7+O10+O13+O16+O19+O22+O25+O28+O31+O34+O37+O40+O43</f>
        <v>887413</v>
      </c>
      <c r="P46" s="26">
        <f>P4+P7+P10+P13+P16+P19+P22+P25+P28+P31+P34+P37+P40+P43</f>
        <v>1089090</v>
      </c>
      <c r="Q46" s="34">
        <f>SUM(K46:P46)</f>
        <v>5330936</v>
      </c>
      <c r="R46" s="30">
        <f>J46+Q46</f>
        <v>9274920</v>
      </c>
    </row>
    <row r="47" spans="1:18" ht="16.5" customHeight="1">
      <c r="A47" s="112"/>
      <c r="B47" s="53" t="s">
        <v>10</v>
      </c>
      <c r="C47" s="53" t="s">
        <v>2</v>
      </c>
      <c r="D47" s="21">
        <f t="shared" si="14"/>
        <v>56873827</v>
      </c>
      <c r="E47" s="16">
        <f t="shared" si="14"/>
        <v>54898826</v>
      </c>
      <c r="F47" s="16">
        <f t="shared" si="14"/>
        <v>53183004</v>
      </c>
      <c r="G47" s="16">
        <f t="shared" si="14"/>
        <v>48771336</v>
      </c>
      <c r="H47" s="16">
        <f t="shared" si="14"/>
        <v>64327457</v>
      </c>
      <c r="I47" s="25">
        <f t="shared" si="14"/>
        <v>52707662</v>
      </c>
      <c r="J47" s="33">
        <f>SUM(D47:I47)</f>
        <v>330762112</v>
      </c>
      <c r="K47" s="29">
        <f t="shared" si="15"/>
        <v>78676702</v>
      </c>
      <c r="L47" s="16">
        <f t="shared" si="15"/>
        <v>58399425</v>
      </c>
      <c r="M47" s="16">
        <f t="shared" si="15"/>
        <v>92758433</v>
      </c>
      <c r="N47" s="16">
        <f t="shared" si="15"/>
        <v>97920064</v>
      </c>
      <c r="O47" s="16">
        <f>O5+O8+O11+O14+O17+O20+O23+O26+O29+O32+O35+O38+O41+O44</f>
        <v>94549602</v>
      </c>
      <c r="P47" s="25">
        <f>P5+P8+P11+P14+P17+P20+P23+P26+P29+P32+P35+P38+P41+P44</f>
        <v>106358563</v>
      </c>
      <c r="Q47" s="33">
        <f>SUM(K47:P47)</f>
        <v>528662789</v>
      </c>
      <c r="R47" s="29">
        <f>J47+Q47</f>
        <v>859424901</v>
      </c>
    </row>
    <row r="48" spans="1:18" ht="16.5" customHeight="1" thickBot="1">
      <c r="A48" s="113"/>
      <c r="B48" s="54" t="s">
        <v>18</v>
      </c>
      <c r="C48" s="55" t="s">
        <v>3</v>
      </c>
      <c r="D48" s="20">
        <f>IF(OR(D46=0,D47=0)," ",(D47/D46)*1000)</f>
        <v>87497.9261602272</v>
      </c>
      <c r="E48" s="15">
        <f aca="true" t="shared" si="16" ref="E48:N48">IF(OR(E46=0,E47=0)," ",(E47/E46)*1000)</f>
        <v>81937.07873888826</v>
      </c>
      <c r="F48" s="15">
        <f t="shared" si="16"/>
        <v>81199.51692222663</v>
      </c>
      <c r="G48" s="15">
        <f t="shared" si="16"/>
        <v>80637.63658999935</v>
      </c>
      <c r="H48" s="15">
        <f t="shared" si="16"/>
        <v>85016.24531321655</v>
      </c>
      <c r="I48" s="24">
        <f t="shared" si="16"/>
        <v>86756.8708201859</v>
      </c>
      <c r="J48" s="32">
        <f t="shared" si="16"/>
        <v>83864.9730830551</v>
      </c>
      <c r="K48" s="28">
        <f t="shared" si="16"/>
        <v>87248.22984462554</v>
      </c>
      <c r="L48" s="15">
        <f t="shared" si="16"/>
        <v>89453.05200275715</v>
      </c>
      <c r="M48" s="15">
        <f t="shared" si="16"/>
        <v>99486.82656759287</v>
      </c>
      <c r="N48" s="15">
        <f t="shared" si="16"/>
        <v>112881.74975820127</v>
      </c>
      <c r="O48" s="15">
        <f>IF(OR(O46=0,O47=0)," ",(O47/O46)*1000)</f>
        <v>106545.2072484852</v>
      </c>
      <c r="P48" s="24">
        <f>IF(OR(P46=0,P47=0)," ",(P47/P46)*1000)</f>
        <v>97658.19445592191</v>
      </c>
      <c r="Q48" s="32">
        <f>IF(OR(Q46=0,Q47=0)," ",(Q47/Q46)*1000)</f>
        <v>99168.8493352762</v>
      </c>
      <c r="R48" s="28">
        <f>IF(OR(R46=0,R47=0)," ",(R47/R46)*1000)</f>
        <v>92661.16591841224</v>
      </c>
    </row>
    <row r="49" spans="1:18" ht="15.75" thickBot="1">
      <c r="A49" s="115" t="s">
        <v>13</v>
      </c>
      <c r="B49" s="116"/>
      <c r="C49" s="117"/>
      <c r="D49" s="37">
        <f>'総合計'!D49</f>
        <v>95.9</v>
      </c>
      <c r="E49" s="38">
        <f>'総合計'!E49</f>
        <v>99.34</v>
      </c>
      <c r="F49" s="38">
        <f>'総合計'!F49</f>
        <v>99.88</v>
      </c>
      <c r="G49" s="38">
        <f>'総合計'!G49</f>
        <v>98.75</v>
      </c>
      <c r="H49" s="38">
        <f>'総合計'!H49</f>
        <v>98.44</v>
      </c>
      <c r="I49" s="39">
        <f>'総合計'!I49</f>
        <v>98.79</v>
      </c>
      <c r="J49" s="40">
        <f>'総合計'!J49</f>
        <v>98.52</v>
      </c>
      <c r="K49" s="41">
        <f>'総合計'!K49</f>
        <v>98.29</v>
      </c>
      <c r="L49" s="38">
        <f>'総合計'!L49</f>
        <v>98.45</v>
      </c>
      <c r="M49" s="38">
        <f>'総合計'!M49</f>
        <v>101.99</v>
      </c>
      <c r="N49" s="38">
        <f>'総合計'!N49</f>
        <v>104.53</v>
      </c>
      <c r="O49" s="38">
        <f>'総合計'!O49</f>
        <v>102.79</v>
      </c>
      <c r="P49" s="39">
        <f>'総合計'!P49</f>
        <v>102.3</v>
      </c>
      <c r="Q49" s="40">
        <f>'総合計'!Q49</f>
        <v>101.51</v>
      </c>
      <c r="R49" s="42">
        <f>'総合計'!R49</f>
        <v>100.17</v>
      </c>
    </row>
    <row r="50" spans="1:3" ht="16.5">
      <c r="A50" s="96" t="str">
        <f>'総合計'!A59</f>
        <v>※全て確定値。</v>
      </c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9" ht="17.25" customHeight="1"/>
  </sheetData>
  <sheetProtection/>
  <mergeCells count="17"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  <mergeCell ref="A46:A48"/>
    <mergeCell ref="A49:C49"/>
    <mergeCell ref="A13:A15"/>
    <mergeCell ref="A16:A18"/>
    <mergeCell ref="A19:A21"/>
    <mergeCell ref="A22:A24"/>
    <mergeCell ref="A43:A45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0" r:id="rId2"/>
  <headerFooter alignWithMargins="0">
    <oddFooter>&amp;C&amp;"Century Gothic,標準"&amp;20 -5-</oddFooter>
  </headerFooter>
  <colBreaks count="1" manualBreakCount="1">
    <brk id="18" max="4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60" zoomScaleNormal="60" zoomScaleSheetLayoutView="70" zoomScalePageLayoutView="0" workbookViewId="0" topLeftCell="A1">
      <pane xSplit="3" ySplit="3" topLeftCell="D4" activePane="bottomRight" state="frozen"/>
      <selection pane="topLeft" activeCell="Q2" sqref="Q2:R2"/>
      <selection pane="topRight" activeCell="Q2" sqref="Q2:R2"/>
      <selection pane="bottomLeft" activeCell="Q2" sqref="Q2:R2"/>
      <selection pane="bottomRight" activeCell="R2" sqref="R2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7.28125" style="0" customWidth="1"/>
  </cols>
  <sheetData>
    <row r="1" spans="1:16" ht="27" customHeight="1">
      <c r="A1" s="46" t="s">
        <v>45</v>
      </c>
      <c r="B1" s="84" t="s">
        <v>52</v>
      </c>
      <c r="C1" s="47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8" ht="23.25" customHeight="1" thickBot="1">
      <c r="A2" s="56" t="s">
        <v>26</v>
      </c>
      <c r="B2" s="57" t="s">
        <v>46</v>
      </c>
      <c r="C2" s="58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9"/>
      <c r="R2" s="45">
        <f>'総合計'!Q2</f>
        <v>42075</v>
      </c>
    </row>
    <row r="3" spans="1:19" ht="24" customHeight="1" thickBot="1">
      <c r="A3" s="51"/>
      <c r="B3" s="52"/>
      <c r="C3" s="52"/>
      <c r="D3" s="63" t="s">
        <v>27</v>
      </c>
      <c r="E3" s="65" t="s">
        <v>28</v>
      </c>
      <c r="F3" s="65" t="s">
        <v>29</v>
      </c>
      <c r="G3" s="65" t="s">
        <v>30</v>
      </c>
      <c r="H3" s="65" t="s">
        <v>31</v>
      </c>
      <c r="I3" s="66" t="s">
        <v>32</v>
      </c>
      <c r="J3" s="67" t="s">
        <v>14</v>
      </c>
      <c r="K3" s="66" t="s">
        <v>33</v>
      </c>
      <c r="L3" s="65" t="s">
        <v>34</v>
      </c>
      <c r="M3" s="65" t="s">
        <v>35</v>
      </c>
      <c r="N3" s="65" t="s">
        <v>36</v>
      </c>
      <c r="O3" s="65" t="s">
        <v>37</v>
      </c>
      <c r="P3" s="66" t="s">
        <v>38</v>
      </c>
      <c r="Q3" s="69" t="s">
        <v>15</v>
      </c>
      <c r="R3" s="70" t="s">
        <v>16</v>
      </c>
      <c r="S3" s="2"/>
    </row>
    <row r="4" spans="1:19" s="8" customFormat="1" ht="16.5" customHeight="1">
      <c r="A4" s="108" t="s">
        <v>17</v>
      </c>
      <c r="B4" s="53" t="s">
        <v>9</v>
      </c>
      <c r="C4" s="53" t="s">
        <v>1</v>
      </c>
      <c r="D4" s="18"/>
      <c r="E4" s="14"/>
      <c r="F4" s="14"/>
      <c r="G4" s="14"/>
      <c r="H4" s="14"/>
      <c r="I4" s="23"/>
      <c r="J4" s="22">
        <f>SUM(D4:I4)</f>
        <v>0</v>
      </c>
      <c r="K4" s="27"/>
      <c r="L4" s="14"/>
      <c r="M4" s="14"/>
      <c r="N4" s="97"/>
      <c r="O4" s="97"/>
      <c r="P4" s="98"/>
      <c r="Q4" s="22">
        <f>SUM(K4:P4)</f>
        <v>0</v>
      </c>
      <c r="R4" s="27">
        <f>J4+Q4</f>
        <v>0</v>
      </c>
      <c r="S4" s="7"/>
    </row>
    <row r="5" spans="1:19" s="8" customFormat="1" ht="16.5" customHeight="1">
      <c r="A5" s="109"/>
      <c r="B5" s="53" t="s">
        <v>10</v>
      </c>
      <c r="C5" s="53" t="s">
        <v>2</v>
      </c>
      <c r="D5" s="19"/>
      <c r="E5" s="14"/>
      <c r="F5" s="14"/>
      <c r="G5" s="14"/>
      <c r="H5" s="14"/>
      <c r="I5" s="23"/>
      <c r="J5" s="21">
        <f>SUM(D5:I5)</f>
        <v>0</v>
      </c>
      <c r="K5" s="27"/>
      <c r="L5" s="14"/>
      <c r="M5" s="14"/>
      <c r="N5" s="104"/>
      <c r="O5" s="104"/>
      <c r="P5" s="100"/>
      <c r="Q5" s="21">
        <f>SUM(K5:P5)</f>
        <v>0</v>
      </c>
      <c r="R5" s="27">
        <f>J5+Q5</f>
        <v>0</v>
      </c>
      <c r="S5" s="7"/>
    </row>
    <row r="6" spans="1:19" s="8" customFormat="1" ht="16.5" customHeight="1" thickBot="1">
      <c r="A6" s="110"/>
      <c r="B6" s="54" t="s">
        <v>18</v>
      </c>
      <c r="C6" s="55" t="s">
        <v>3</v>
      </c>
      <c r="D6" s="20" t="str">
        <f>IF(OR(D4=0,D5=0)," ",(D5/D4)*1000)</f>
        <v> </v>
      </c>
      <c r="E6" s="15" t="str">
        <f aca="true" t="shared" si="0" ref="E6:R6">IF(OR(E4=0,E5=0)," ",(E5/E4)*1000)</f>
        <v> </v>
      </c>
      <c r="F6" s="15" t="str">
        <f t="shared" si="0"/>
        <v> </v>
      </c>
      <c r="G6" s="15" t="str">
        <f t="shared" si="0"/>
        <v> </v>
      </c>
      <c r="H6" s="15" t="str">
        <f t="shared" si="0"/>
        <v> </v>
      </c>
      <c r="I6" s="24" t="str">
        <f t="shared" si="0"/>
        <v> </v>
      </c>
      <c r="J6" s="32" t="str">
        <f t="shared" si="0"/>
        <v> </v>
      </c>
      <c r="K6" s="28" t="str">
        <f t="shared" si="0"/>
        <v> </v>
      </c>
      <c r="L6" s="15" t="str">
        <f t="shared" si="0"/>
        <v> </v>
      </c>
      <c r="M6" s="15" t="str">
        <f t="shared" si="0"/>
        <v> </v>
      </c>
      <c r="N6" s="15" t="str">
        <f>IF(OR(N4=0,N5=0)," ",N5/N4*1000)</f>
        <v> </v>
      </c>
      <c r="O6" s="15" t="str">
        <f>IF(OR(O4=0,O5=0)," ",O5/O4*1000)</f>
        <v> </v>
      </c>
      <c r="P6" s="99" t="str">
        <f>IF(OR(P4=0,P5=0)," ",P5/P4*1000)</f>
        <v> </v>
      </c>
      <c r="Q6" s="32" t="str">
        <f t="shared" si="0"/>
        <v> </v>
      </c>
      <c r="R6" s="28" t="str">
        <f t="shared" si="0"/>
        <v> </v>
      </c>
      <c r="S6" s="10"/>
    </row>
    <row r="7" spans="1:19" s="8" customFormat="1" ht="16.5" customHeight="1">
      <c r="A7" s="108" t="s">
        <v>20</v>
      </c>
      <c r="B7" s="53" t="s">
        <v>9</v>
      </c>
      <c r="C7" s="53" t="s">
        <v>1</v>
      </c>
      <c r="D7" s="19"/>
      <c r="E7" s="14"/>
      <c r="F7" s="14"/>
      <c r="G7" s="14"/>
      <c r="H7" s="14"/>
      <c r="I7" s="23"/>
      <c r="J7" s="31">
        <f>SUM(D7:I7)</f>
        <v>0</v>
      </c>
      <c r="K7" s="27"/>
      <c r="L7" s="14"/>
      <c r="M7" s="14"/>
      <c r="N7" s="97"/>
      <c r="O7" s="97"/>
      <c r="P7" s="98"/>
      <c r="Q7" s="31">
        <f>SUM(K7:P7)</f>
        <v>0</v>
      </c>
      <c r="R7" s="27">
        <f>J7+Q7</f>
        <v>0</v>
      </c>
      <c r="S7" s="7"/>
    </row>
    <row r="8" spans="1:19" s="8" customFormat="1" ht="16.5" customHeight="1">
      <c r="A8" s="109"/>
      <c r="B8" s="53" t="s">
        <v>10</v>
      </c>
      <c r="C8" s="53" t="s">
        <v>2</v>
      </c>
      <c r="D8" s="19"/>
      <c r="E8" s="14"/>
      <c r="F8" s="14"/>
      <c r="G8" s="14"/>
      <c r="H8" s="14"/>
      <c r="I8" s="23"/>
      <c r="J8" s="31">
        <f>SUM(D8:I8)</f>
        <v>0</v>
      </c>
      <c r="K8" s="27"/>
      <c r="L8" s="14"/>
      <c r="M8" s="14"/>
      <c r="N8" s="104"/>
      <c r="O8" s="104"/>
      <c r="P8" s="100"/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0"/>
      <c r="B9" s="54" t="s">
        <v>18</v>
      </c>
      <c r="C9" s="55" t="s">
        <v>3</v>
      </c>
      <c r="D9" s="20" t="str">
        <f>IF(OR(D7=0,D8=0)," ",(D8/D7)*1000)</f>
        <v> </v>
      </c>
      <c r="E9" s="15" t="str">
        <f aca="true" t="shared" si="1" ref="E9:R9">IF(OR(E7=0,E8=0)," ",(E8/E7)*1000)</f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24" t="str">
        <f t="shared" si="1"/>
        <v> </v>
      </c>
      <c r="J9" s="32" t="str">
        <f t="shared" si="1"/>
        <v> </v>
      </c>
      <c r="K9" s="28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>IF(OR(N7=0,N8=0)," ",N8/N7*1000)</f>
        <v> </v>
      </c>
      <c r="O9" s="15" t="str">
        <f>IF(OR(O7=0,O8=0)," ",O8/O7*1000)</f>
        <v> </v>
      </c>
      <c r="P9" s="99" t="str">
        <f>IF(OR(P7=0,P8=0)," ",P8/P7*1000)</f>
        <v> </v>
      </c>
      <c r="Q9" s="32" t="str">
        <f t="shared" si="1"/>
        <v> </v>
      </c>
      <c r="R9" s="28" t="str">
        <f t="shared" si="1"/>
        <v> </v>
      </c>
      <c r="S9" s="7"/>
    </row>
    <row r="10" spans="1:19" s="8" customFormat="1" ht="16.5" customHeight="1">
      <c r="A10" s="108" t="s">
        <v>19</v>
      </c>
      <c r="B10" s="53" t="s">
        <v>9</v>
      </c>
      <c r="C10" s="53" t="s">
        <v>1</v>
      </c>
      <c r="D10" s="19"/>
      <c r="E10" s="14"/>
      <c r="F10" s="14"/>
      <c r="G10" s="14"/>
      <c r="H10" s="14"/>
      <c r="I10" s="23"/>
      <c r="J10" s="31">
        <f>SUM(D10:I10)</f>
        <v>0</v>
      </c>
      <c r="K10" s="27"/>
      <c r="L10" s="14"/>
      <c r="M10" s="14"/>
      <c r="N10" s="97"/>
      <c r="O10" s="97"/>
      <c r="P10" s="98"/>
      <c r="Q10" s="31">
        <f>SUM(K10:P10)</f>
        <v>0</v>
      </c>
      <c r="R10" s="27">
        <f>J10+Q10</f>
        <v>0</v>
      </c>
      <c r="S10" s="7"/>
    </row>
    <row r="11" spans="1:19" s="8" customFormat="1" ht="16.5" customHeight="1">
      <c r="A11" s="109"/>
      <c r="B11" s="53" t="s">
        <v>10</v>
      </c>
      <c r="C11" s="53" t="s">
        <v>2</v>
      </c>
      <c r="D11" s="21"/>
      <c r="E11" s="16"/>
      <c r="F11" s="16"/>
      <c r="G11" s="16"/>
      <c r="H11" s="16"/>
      <c r="I11" s="25"/>
      <c r="J11" s="33">
        <f>SUM(D11:I11)</f>
        <v>0</v>
      </c>
      <c r="K11" s="29"/>
      <c r="L11" s="16"/>
      <c r="M11" s="16"/>
      <c r="N11" s="104"/>
      <c r="O11" s="104"/>
      <c r="P11" s="100"/>
      <c r="Q11" s="33">
        <f>SUM(K11:P11)</f>
        <v>0</v>
      </c>
      <c r="R11" s="29">
        <f>J11+Q11</f>
        <v>0</v>
      </c>
      <c r="S11" s="7"/>
    </row>
    <row r="12" spans="1:19" s="8" customFormat="1" ht="16.5" customHeight="1" thickBot="1">
      <c r="A12" s="110"/>
      <c r="B12" s="54" t="s">
        <v>18</v>
      </c>
      <c r="C12" s="55" t="s">
        <v>3</v>
      </c>
      <c r="D12" s="20" t="str">
        <f>IF(OR(D10=0,D11=0)," ",(D11/D10)*1000)</f>
        <v> </v>
      </c>
      <c r="E12" s="15" t="str">
        <f aca="true" t="shared" si="2" ref="E12:R12">IF(OR(E10=0,E11=0)," ",(E11/E10)*1000)</f>
        <v> </v>
      </c>
      <c r="F12" s="15" t="str">
        <f t="shared" si="2"/>
        <v> </v>
      </c>
      <c r="G12" s="15" t="str">
        <f t="shared" si="2"/>
        <v> </v>
      </c>
      <c r="H12" s="15" t="str">
        <f t="shared" si="2"/>
        <v> </v>
      </c>
      <c r="I12" s="24" t="str">
        <f t="shared" si="2"/>
        <v> </v>
      </c>
      <c r="J12" s="32" t="str">
        <f t="shared" si="2"/>
        <v> </v>
      </c>
      <c r="K12" s="28" t="str">
        <f t="shared" si="2"/>
        <v> </v>
      </c>
      <c r="L12" s="15" t="str">
        <f t="shared" si="2"/>
        <v> </v>
      </c>
      <c r="M12" s="15" t="str">
        <f t="shared" si="2"/>
        <v> </v>
      </c>
      <c r="N12" s="15" t="str">
        <f>IF(OR(N10=0,N11=0)," ",N11/N10*1000)</f>
        <v> </v>
      </c>
      <c r="O12" s="15" t="str">
        <f>IF(OR(O10=0,O11=0)," ",O11/O10*1000)</f>
        <v> </v>
      </c>
      <c r="P12" s="99" t="str">
        <f>IF(OR(P10=0,P11=0)," ",P11/P10*1000)</f>
        <v> </v>
      </c>
      <c r="Q12" s="32" t="str">
        <f t="shared" si="2"/>
        <v> </v>
      </c>
      <c r="R12" s="28" t="str">
        <f t="shared" si="2"/>
        <v> </v>
      </c>
      <c r="S12" s="10"/>
    </row>
    <row r="13" spans="1:19" s="8" customFormat="1" ht="16.5" customHeight="1">
      <c r="A13" s="108" t="s">
        <v>40</v>
      </c>
      <c r="B13" s="53" t="s">
        <v>9</v>
      </c>
      <c r="C13" s="53" t="s">
        <v>1</v>
      </c>
      <c r="D13" s="19"/>
      <c r="E13" s="14"/>
      <c r="F13" s="14"/>
      <c r="G13" s="14"/>
      <c r="H13" s="14"/>
      <c r="I13" s="23"/>
      <c r="J13" s="31">
        <f>SUM(D13:I13)</f>
        <v>0</v>
      </c>
      <c r="K13" s="27"/>
      <c r="L13" s="14"/>
      <c r="M13" s="14"/>
      <c r="N13" s="97"/>
      <c r="O13" s="97"/>
      <c r="P13" s="98">
        <v>8000</v>
      </c>
      <c r="Q13" s="31">
        <f>SUM(K13:P13)</f>
        <v>8000</v>
      </c>
      <c r="R13" s="27">
        <f>J13+Q13</f>
        <v>8000</v>
      </c>
      <c r="S13" s="7"/>
    </row>
    <row r="14" spans="1:19" s="8" customFormat="1" ht="16.5" customHeight="1">
      <c r="A14" s="109"/>
      <c r="B14" s="53" t="s">
        <v>10</v>
      </c>
      <c r="C14" s="53" t="s">
        <v>2</v>
      </c>
      <c r="D14" s="21"/>
      <c r="E14" s="16"/>
      <c r="F14" s="16"/>
      <c r="G14" s="16"/>
      <c r="H14" s="16"/>
      <c r="I14" s="25"/>
      <c r="J14" s="33">
        <f>SUM(D14:I14)</f>
        <v>0</v>
      </c>
      <c r="K14" s="29"/>
      <c r="L14" s="16"/>
      <c r="M14" s="16"/>
      <c r="N14" s="104"/>
      <c r="O14" s="104"/>
      <c r="P14" s="100">
        <v>830298</v>
      </c>
      <c r="Q14" s="33">
        <f>SUM(K14:P14)</f>
        <v>830298</v>
      </c>
      <c r="R14" s="29">
        <f>J14+Q14</f>
        <v>830298</v>
      </c>
      <c r="S14" s="7"/>
    </row>
    <row r="15" spans="1:19" s="8" customFormat="1" ht="16.5" customHeight="1" thickBot="1">
      <c r="A15" s="110"/>
      <c r="B15" s="54" t="s">
        <v>18</v>
      </c>
      <c r="C15" s="55" t="s">
        <v>3</v>
      </c>
      <c r="D15" s="20" t="str">
        <f>IF(OR(D13=0,D14=0)," ",(D14/D13)*1000)</f>
        <v> </v>
      </c>
      <c r="E15" s="15" t="str">
        <f aca="true" t="shared" si="3" ref="E15:R15">IF(OR(E13=0,E14=0)," ",(E14/E13)*1000)</f>
        <v> </v>
      </c>
      <c r="F15" s="15" t="str">
        <f t="shared" si="3"/>
        <v> </v>
      </c>
      <c r="G15" s="15" t="str">
        <f t="shared" si="3"/>
        <v> </v>
      </c>
      <c r="H15" s="15" t="str">
        <f t="shared" si="3"/>
        <v> </v>
      </c>
      <c r="I15" s="24" t="str">
        <f t="shared" si="3"/>
        <v> </v>
      </c>
      <c r="J15" s="32" t="str">
        <f t="shared" si="3"/>
        <v> </v>
      </c>
      <c r="K15" s="28" t="str">
        <f t="shared" si="3"/>
        <v> </v>
      </c>
      <c r="L15" s="15" t="str">
        <f t="shared" si="3"/>
        <v> </v>
      </c>
      <c r="M15" s="15" t="str">
        <f t="shared" si="3"/>
        <v> </v>
      </c>
      <c r="N15" s="15" t="str">
        <f>IF(OR(N13=0,N14=0)," ",N14/N13*1000)</f>
        <v> </v>
      </c>
      <c r="O15" s="15" t="str">
        <f>IF(OR(O13=0,O14=0)," ",O14/O13*1000)</f>
        <v> </v>
      </c>
      <c r="P15" s="99">
        <f>IF(OR(P13=0,P14=0)," ",P14/P13*1000)</f>
        <v>103787.25</v>
      </c>
      <c r="Q15" s="32">
        <f t="shared" si="3"/>
        <v>103787.25</v>
      </c>
      <c r="R15" s="28">
        <f t="shared" si="3"/>
        <v>103787.25</v>
      </c>
      <c r="S15" s="10"/>
    </row>
    <row r="16" spans="1:19" s="8" customFormat="1" ht="16.5" customHeight="1">
      <c r="A16" s="108" t="s">
        <v>24</v>
      </c>
      <c r="B16" s="53" t="s">
        <v>9</v>
      </c>
      <c r="C16" s="53" t="s">
        <v>1</v>
      </c>
      <c r="D16" s="19"/>
      <c r="E16" s="14"/>
      <c r="F16" s="14"/>
      <c r="G16" s="14"/>
      <c r="H16" s="14"/>
      <c r="I16" s="23"/>
      <c r="J16" s="31">
        <f>SUM(D16:I16)</f>
        <v>0</v>
      </c>
      <c r="K16" s="27"/>
      <c r="L16" s="14"/>
      <c r="M16" s="14"/>
      <c r="N16" s="97"/>
      <c r="O16" s="97"/>
      <c r="P16" s="98">
        <v>9999</v>
      </c>
      <c r="Q16" s="31">
        <f>SUM(K16:P16)</f>
        <v>9999</v>
      </c>
      <c r="R16" s="27">
        <f>J16+Q16</f>
        <v>9999</v>
      </c>
      <c r="S16" s="7"/>
    </row>
    <row r="17" spans="1:19" s="8" customFormat="1" ht="16.5" customHeight="1">
      <c r="A17" s="109"/>
      <c r="B17" s="53" t="s">
        <v>10</v>
      </c>
      <c r="C17" s="53" t="s">
        <v>2</v>
      </c>
      <c r="D17" s="19"/>
      <c r="E17" s="14"/>
      <c r="F17" s="14"/>
      <c r="G17" s="14"/>
      <c r="H17" s="14"/>
      <c r="I17" s="23"/>
      <c r="J17" s="31">
        <f>SUM(D17:I17)</f>
        <v>0</v>
      </c>
      <c r="K17" s="27"/>
      <c r="L17" s="14"/>
      <c r="M17" s="14"/>
      <c r="N17" s="104"/>
      <c r="O17" s="104"/>
      <c r="P17" s="100">
        <v>1067093</v>
      </c>
      <c r="Q17" s="31">
        <f>SUM(K17:P17)</f>
        <v>1067093</v>
      </c>
      <c r="R17" s="27">
        <f>J17+Q17</f>
        <v>1067093</v>
      </c>
      <c r="S17" s="7"/>
    </row>
    <row r="18" spans="1:19" s="8" customFormat="1" ht="16.5" customHeight="1" thickBot="1">
      <c r="A18" s="110"/>
      <c r="B18" s="54" t="s">
        <v>18</v>
      </c>
      <c r="C18" s="55" t="s">
        <v>3</v>
      </c>
      <c r="D18" s="20" t="str">
        <f>IF(OR(D16=0,D17=0)," ",(D17/D16)*1000)</f>
        <v> </v>
      </c>
      <c r="E18" s="15" t="str">
        <f aca="true" t="shared" si="4" ref="E18:R18">IF(OR(E16=0,E17=0)," ",(E17/E16)*1000)</f>
        <v> </v>
      </c>
      <c r="F18" s="15" t="str">
        <f t="shared" si="4"/>
        <v> </v>
      </c>
      <c r="G18" s="15" t="str">
        <f t="shared" si="4"/>
        <v> </v>
      </c>
      <c r="H18" s="15" t="str">
        <f t="shared" si="4"/>
        <v> </v>
      </c>
      <c r="I18" s="24" t="str">
        <f t="shared" si="4"/>
        <v> </v>
      </c>
      <c r="J18" s="32" t="str">
        <f t="shared" si="4"/>
        <v> </v>
      </c>
      <c r="K18" s="28" t="str">
        <f t="shared" si="4"/>
        <v> </v>
      </c>
      <c r="L18" s="15" t="str">
        <f t="shared" si="4"/>
        <v> </v>
      </c>
      <c r="M18" s="15" t="str">
        <f t="shared" si="4"/>
        <v> </v>
      </c>
      <c r="N18" s="15" t="str">
        <f>IF(OR(N16=0,N17=0)," ",N17/N16*1000)</f>
        <v> </v>
      </c>
      <c r="O18" s="15" t="str">
        <f>IF(OR(O16=0,O17=0)," ",O17/O16*1000)</f>
        <v> </v>
      </c>
      <c r="P18" s="99">
        <f>IF(OR(P16=0,P17=0)," ",P17/P16*1000)</f>
        <v>106719.97199719973</v>
      </c>
      <c r="Q18" s="32">
        <f t="shared" si="4"/>
        <v>106719.97199719973</v>
      </c>
      <c r="R18" s="28">
        <f t="shared" si="4"/>
        <v>106719.97199719973</v>
      </c>
      <c r="S18" s="10"/>
    </row>
    <row r="19" spans="1:19" s="8" customFormat="1" ht="16.5" customHeight="1">
      <c r="A19" s="108" t="s">
        <v>21</v>
      </c>
      <c r="B19" s="53" t="s">
        <v>9</v>
      </c>
      <c r="C19" s="53" t="s">
        <v>1</v>
      </c>
      <c r="D19" s="19"/>
      <c r="E19" s="14"/>
      <c r="F19" s="14"/>
      <c r="G19" s="14"/>
      <c r="H19" s="14"/>
      <c r="I19" s="23"/>
      <c r="J19" s="31">
        <f>SUM(D19:I19)</f>
        <v>0</v>
      </c>
      <c r="K19" s="27"/>
      <c r="L19" s="14"/>
      <c r="M19" s="14"/>
      <c r="N19" s="97"/>
      <c r="O19" s="97"/>
      <c r="P19" s="98"/>
      <c r="Q19" s="31">
        <f>SUM(K19:P19)</f>
        <v>0</v>
      </c>
      <c r="R19" s="27">
        <f>J19+Q19</f>
        <v>0</v>
      </c>
      <c r="S19" s="7"/>
    </row>
    <row r="20" spans="1:19" s="8" customFormat="1" ht="16.5" customHeight="1">
      <c r="A20" s="109"/>
      <c r="B20" s="53" t="s">
        <v>10</v>
      </c>
      <c r="C20" s="53" t="s">
        <v>2</v>
      </c>
      <c r="D20" s="19"/>
      <c r="E20" s="14"/>
      <c r="F20" s="14"/>
      <c r="G20" s="14"/>
      <c r="H20" s="14"/>
      <c r="I20" s="23"/>
      <c r="J20" s="31">
        <f>SUM(D20:I20)</f>
        <v>0</v>
      </c>
      <c r="K20" s="27"/>
      <c r="L20" s="14"/>
      <c r="M20" s="14"/>
      <c r="N20" s="104"/>
      <c r="O20" s="104"/>
      <c r="P20" s="100"/>
      <c r="Q20" s="31">
        <f>SUM(K20:P20)</f>
        <v>0</v>
      </c>
      <c r="R20" s="27">
        <f>J20+Q20</f>
        <v>0</v>
      </c>
      <c r="S20" s="7"/>
    </row>
    <row r="21" spans="1:19" s="8" customFormat="1" ht="16.5" customHeight="1" thickBot="1">
      <c r="A21" s="110"/>
      <c r="B21" s="54" t="s">
        <v>18</v>
      </c>
      <c r="C21" s="55" t="s">
        <v>3</v>
      </c>
      <c r="D21" s="20" t="str">
        <f>IF(OR(D19=0,D20=0)," ",(D20/D19)*1000)</f>
        <v> </v>
      </c>
      <c r="E21" s="15" t="str">
        <f aca="true" t="shared" si="5" ref="E21:R21">IF(OR(E19=0,E20=0)," ",(E20/E19)*1000)</f>
        <v> </v>
      </c>
      <c r="F21" s="15" t="str">
        <f t="shared" si="5"/>
        <v> </v>
      </c>
      <c r="G21" s="15" t="str">
        <f t="shared" si="5"/>
        <v> </v>
      </c>
      <c r="H21" s="15" t="str">
        <f t="shared" si="5"/>
        <v> </v>
      </c>
      <c r="I21" s="24" t="str">
        <f t="shared" si="5"/>
        <v> </v>
      </c>
      <c r="J21" s="32" t="str">
        <f t="shared" si="5"/>
        <v> </v>
      </c>
      <c r="K21" s="28" t="str">
        <f t="shared" si="5"/>
        <v> </v>
      </c>
      <c r="L21" s="15" t="str">
        <f t="shared" si="5"/>
        <v> </v>
      </c>
      <c r="M21" s="15" t="str">
        <f t="shared" si="5"/>
        <v> </v>
      </c>
      <c r="N21" s="15" t="str">
        <f>IF(OR(N19=0,N20=0)," ",N20/N19*1000)</f>
        <v> </v>
      </c>
      <c r="O21" s="15" t="str">
        <f>IF(OR(O19=0,O20=0)," ",O20/O19*1000)</f>
        <v> </v>
      </c>
      <c r="P21" s="99" t="str">
        <f>IF(OR(P19=0,P20=0)," ",P20/P19*1000)</f>
        <v> </v>
      </c>
      <c r="Q21" s="32" t="str">
        <f t="shared" si="5"/>
        <v> </v>
      </c>
      <c r="R21" s="28" t="str">
        <f t="shared" si="5"/>
        <v> </v>
      </c>
      <c r="S21" s="10"/>
    </row>
    <row r="22" spans="1:19" s="8" customFormat="1" ht="16.5" customHeight="1">
      <c r="A22" s="108" t="s">
        <v>39</v>
      </c>
      <c r="B22" s="53" t="s">
        <v>9</v>
      </c>
      <c r="C22" s="53" t="s">
        <v>1</v>
      </c>
      <c r="D22" s="19"/>
      <c r="E22" s="14"/>
      <c r="F22" s="14"/>
      <c r="G22" s="14"/>
      <c r="H22" s="14"/>
      <c r="I22" s="23"/>
      <c r="J22" s="31">
        <f>SUM(D22:I22)</f>
        <v>0</v>
      </c>
      <c r="K22" s="27"/>
      <c r="L22" s="14"/>
      <c r="M22" s="14"/>
      <c r="N22" s="97"/>
      <c r="O22" s="97"/>
      <c r="P22" s="98"/>
      <c r="Q22" s="31">
        <f>SUM(K22:P22)</f>
        <v>0</v>
      </c>
      <c r="R22" s="27">
        <f>J22+Q22</f>
        <v>0</v>
      </c>
      <c r="S22" s="7"/>
    </row>
    <row r="23" spans="1:19" s="8" customFormat="1" ht="16.5" customHeight="1">
      <c r="A23" s="109"/>
      <c r="B23" s="53" t="s">
        <v>10</v>
      </c>
      <c r="C23" s="53" t="s">
        <v>2</v>
      </c>
      <c r="D23" s="19"/>
      <c r="E23" s="14"/>
      <c r="F23" s="14"/>
      <c r="G23" s="14"/>
      <c r="H23" s="14"/>
      <c r="I23" s="23"/>
      <c r="J23" s="31">
        <f>SUM(D23:I23)</f>
        <v>0</v>
      </c>
      <c r="K23" s="27"/>
      <c r="L23" s="14"/>
      <c r="M23" s="14"/>
      <c r="N23" s="104"/>
      <c r="O23" s="104"/>
      <c r="P23" s="100"/>
      <c r="Q23" s="31">
        <f>SUM(K23:P23)</f>
        <v>0</v>
      </c>
      <c r="R23" s="27">
        <f>J23+Q23</f>
        <v>0</v>
      </c>
      <c r="S23" s="7"/>
    </row>
    <row r="24" spans="1:19" s="8" customFormat="1" ht="16.5" customHeight="1" thickBot="1">
      <c r="A24" s="110"/>
      <c r="B24" s="54" t="s">
        <v>18</v>
      </c>
      <c r="C24" s="55" t="s">
        <v>3</v>
      </c>
      <c r="D24" s="20" t="str">
        <f>IF(OR(D22=0,D23=0)," ",(D23/D22)*1000)</f>
        <v> </v>
      </c>
      <c r="E24" s="15" t="str">
        <f aca="true" t="shared" si="6" ref="E24:R24">IF(OR(E22=0,E23=0)," ",(E23/E22)*1000)</f>
        <v> </v>
      </c>
      <c r="F24" s="15" t="str">
        <f t="shared" si="6"/>
        <v> </v>
      </c>
      <c r="G24" s="15" t="str">
        <f t="shared" si="6"/>
        <v> </v>
      </c>
      <c r="H24" s="15" t="str">
        <f t="shared" si="6"/>
        <v> </v>
      </c>
      <c r="I24" s="24" t="str">
        <f t="shared" si="6"/>
        <v> </v>
      </c>
      <c r="J24" s="32" t="str">
        <f t="shared" si="6"/>
        <v> </v>
      </c>
      <c r="K24" s="28" t="str">
        <f t="shared" si="6"/>
        <v> </v>
      </c>
      <c r="L24" s="15" t="str">
        <f t="shared" si="6"/>
        <v> </v>
      </c>
      <c r="M24" s="15" t="str">
        <f t="shared" si="6"/>
        <v> </v>
      </c>
      <c r="N24" s="15" t="str">
        <f>IF(OR(N22=0,N23=0)," ",N23/N22*1000)</f>
        <v> </v>
      </c>
      <c r="O24" s="15" t="str">
        <f>IF(OR(O22=0,O23=0)," ",O23/O22*1000)</f>
        <v> </v>
      </c>
      <c r="P24" s="99" t="str">
        <f>IF(OR(P22=0,P23=0)," ",P23/P22*1000)</f>
        <v> </v>
      </c>
      <c r="Q24" s="32" t="str">
        <f t="shared" si="6"/>
        <v> </v>
      </c>
      <c r="R24" s="28" t="str">
        <f t="shared" si="6"/>
        <v> </v>
      </c>
      <c r="S24" s="10"/>
    </row>
    <row r="25" spans="1:19" s="8" customFormat="1" ht="16.5" customHeight="1">
      <c r="A25" s="108" t="s">
        <v>11</v>
      </c>
      <c r="B25" s="53" t="s">
        <v>9</v>
      </c>
      <c r="C25" s="53" t="s">
        <v>1</v>
      </c>
      <c r="D25" s="19"/>
      <c r="E25" s="14"/>
      <c r="F25" s="14"/>
      <c r="G25" s="14"/>
      <c r="H25" s="14"/>
      <c r="I25" s="23"/>
      <c r="J25" s="31">
        <f>SUM(D25:I25)</f>
        <v>0</v>
      </c>
      <c r="K25" s="27"/>
      <c r="L25" s="14"/>
      <c r="M25" s="14"/>
      <c r="N25" s="97"/>
      <c r="O25" s="97"/>
      <c r="P25" s="98"/>
      <c r="Q25" s="31">
        <f>SUM(K25:P25)</f>
        <v>0</v>
      </c>
      <c r="R25" s="27">
        <f>J25+Q25</f>
        <v>0</v>
      </c>
      <c r="S25" s="7"/>
    </row>
    <row r="26" spans="1:19" s="8" customFormat="1" ht="16.5" customHeight="1">
      <c r="A26" s="109"/>
      <c r="B26" s="53" t="s">
        <v>10</v>
      </c>
      <c r="C26" s="53" t="s">
        <v>2</v>
      </c>
      <c r="D26" s="19"/>
      <c r="E26" s="14"/>
      <c r="F26" s="14"/>
      <c r="G26" s="14"/>
      <c r="H26" s="14"/>
      <c r="I26" s="23"/>
      <c r="J26" s="31">
        <f>SUM(D26:I26)</f>
        <v>0</v>
      </c>
      <c r="K26" s="27"/>
      <c r="L26" s="14"/>
      <c r="M26" s="14"/>
      <c r="N26" s="104"/>
      <c r="O26" s="104"/>
      <c r="P26" s="100"/>
      <c r="Q26" s="31">
        <f>SUM(K26:P26)</f>
        <v>0</v>
      </c>
      <c r="R26" s="27">
        <f>J26+Q26</f>
        <v>0</v>
      </c>
      <c r="S26" s="7"/>
    </row>
    <row r="27" spans="1:19" s="8" customFormat="1" ht="16.5" customHeight="1" thickBot="1">
      <c r="A27" s="110"/>
      <c r="B27" s="54" t="s">
        <v>18</v>
      </c>
      <c r="C27" s="55" t="s">
        <v>3</v>
      </c>
      <c r="D27" s="20" t="str">
        <f>IF(OR(D25=0,D26=0)," ",(D26/D25)*1000)</f>
        <v> </v>
      </c>
      <c r="E27" s="15" t="str">
        <f aca="true" t="shared" si="7" ref="E27:R27">IF(OR(E25=0,E26=0)," ",(E26/E25)*1000)</f>
        <v> </v>
      </c>
      <c r="F27" s="15" t="str">
        <f t="shared" si="7"/>
        <v> </v>
      </c>
      <c r="G27" s="15" t="str">
        <f t="shared" si="7"/>
        <v> </v>
      </c>
      <c r="H27" s="15" t="str">
        <f t="shared" si="7"/>
        <v> </v>
      </c>
      <c r="I27" s="24" t="str">
        <f t="shared" si="7"/>
        <v> </v>
      </c>
      <c r="J27" s="32" t="str">
        <f t="shared" si="7"/>
        <v> </v>
      </c>
      <c r="K27" s="28" t="str">
        <f t="shared" si="7"/>
        <v> </v>
      </c>
      <c r="L27" s="15" t="str">
        <f t="shared" si="7"/>
        <v> </v>
      </c>
      <c r="M27" s="15" t="str">
        <f t="shared" si="7"/>
        <v> </v>
      </c>
      <c r="N27" s="15" t="str">
        <f>IF(OR(N25=0,N26=0)," ",N26/N25*1000)</f>
        <v> </v>
      </c>
      <c r="O27" s="15" t="str">
        <f>IF(OR(O25=0,O26=0)," ",O26/O25*1000)</f>
        <v> </v>
      </c>
      <c r="P27" s="99" t="str">
        <f>IF(OR(P25=0,P26=0)," ",P26/P25*1000)</f>
        <v> </v>
      </c>
      <c r="Q27" s="32" t="str">
        <f t="shared" si="7"/>
        <v> </v>
      </c>
      <c r="R27" s="28" t="str">
        <f t="shared" si="7"/>
        <v> </v>
      </c>
      <c r="S27" s="10"/>
    </row>
    <row r="28" spans="1:19" s="8" customFormat="1" ht="16.5" customHeight="1">
      <c r="A28" s="108" t="s">
        <v>49</v>
      </c>
      <c r="B28" s="53" t="s">
        <v>9</v>
      </c>
      <c r="C28" s="53" t="s">
        <v>1</v>
      </c>
      <c r="D28" s="19"/>
      <c r="E28" s="14"/>
      <c r="F28" s="14"/>
      <c r="G28" s="14"/>
      <c r="H28" s="14"/>
      <c r="I28" s="23"/>
      <c r="J28" s="31">
        <f>SUM(D28:I28)</f>
        <v>0</v>
      </c>
      <c r="K28" s="27"/>
      <c r="L28" s="14"/>
      <c r="M28" s="14"/>
      <c r="N28" s="97"/>
      <c r="O28" s="97"/>
      <c r="P28" s="98"/>
      <c r="Q28" s="31">
        <f>SUM(K28:P28)</f>
        <v>0</v>
      </c>
      <c r="R28" s="27">
        <f>J28+Q28</f>
        <v>0</v>
      </c>
      <c r="S28" s="7"/>
    </row>
    <row r="29" spans="1:19" s="8" customFormat="1" ht="16.5" customHeight="1">
      <c r="A29" s="109"/>
      <c r="B29" s="53" t="s">
        <v>10</v>
      </c>
      <c r="C29" s="53" t="s">
        <v>2</v>
      </c>
      <c r="D29" s="19"/>
      <c r="E29" s="14"/>
      <c r="F29" s="14"/>
      <c r="G29" s="14"/>
      <c r="H29" s="14"/>
      <c r="I29" s="23"/>
      <c r="J29" s="31">
        <f>SUM(D29:I29)</f>
        <v>0</v>
      </c>
      <c r="K29" s="27"/>
      <c r="L29" s="14"/>
      <c r="M29" s="14"/>
      <c r="N29" s="104"/>
      <c r="O29" s="104"/>
      <c r="P29" s="100"/>
      <c r="Q29" s="31">
        <f>SUM(K29:P29)</f>
        <v>0</v>
      </c>
      <c r="R29" s="27">
        <f>J29+Q29</f>
        <v>0</v>
      </c>
      <c r="S29" s="7"/>
    </row>
    <row r="30" spans="1:19" s="8" customFormat="1" ht="16.5" customHeight="1" thickBot="1">
      <c r="A30" s="110"/>
      <c r="B30" s="54" t="s">
        <v>18</v>
      </c>
      <c r="C30" s="55" t="s">
        <v>3</v>
      </c>
      <c r="D30" s="20" t="str">
        <f>IF(OR(D28=0,D29=0)," ",(D29/D28)*1000)</f>
        <v> </v>
      </c>
      <c r="E30" s="15" t="str">
        <f aca="true" t="shared" si="8" ref="E30:R30">IF(OR(E28=0,E29=0)," ",(E29/E28)*1000)</f>
        <v> </v>
      </c>
      <c r="F30" s="15" t="str">
        <f t="shared" si="8"/>
        <v> </v>
      </c>
      <c r="G30" s="15" t="str">
        <f t="shared" si="8"/>
        <v> </v>
      </c>
      <c r="H30" s="15" t="str">
        <f t="shared" si="8"/>
        <v> </v>
      </c>
      <c r="I30" s="24" t="str">
        <f t="shared" si="8"/>
        <v> </v>
      </c>
      <c r="J30" s="32" t="str">
        <f t="shared" si="8"/>
        <v> </v>
      </c>
      <c r="K30" s="28" t="str">
        <f t="shared" si="8"/>
        <v> </v>
      </c>
      <c r="L30" s="15" t="str">
        <f t="shared" si="8"/>
        <v> </v>
      </c>
      <c r="M30" s="15" t="str">
        <f t="shared" si="8"/>
        <v> </v>
      </c>
      <c r="N30" s="15" t="str">
        <f>IF(OR(N28=0,N29=0)," ",N29/N28*1000)</f>
        <v> </v>
      </c>
      <c r="O30" s="15" t="str">
        <f>IF(OR(O28=0,O29=0)," ",O29/O28*1000)</f>
        <v> </v>
      </c>
      <c r="P30" s="99" t="str">
        <f>IF(OR(P28=0,P29=0)," ",P29/P28*1000)</f>
        <v> </v>
      </c>
      <c r="Q30" s="32" t="str">
        <f t="shared" si="8"/>
        <v> </v>
      </c>
      <c r="R30" s="28" t="str">
        <f t="shared" si="8"/>
        <v> </v>
      </c>
      <c r="S30" s="10"/>
    </row>
    <row r="31" spans="1:19" s="8" customFormat="1" ht="16.5" customHeight="1">
      <c r="A31" s="108" t="s">
        <v>22</v>
      </c>
      <c r="B31" s="53" t="s">
        <v>9</v>
      </c>
      <c r="C31" s="53" t="s">
        <v>1</v>
      </c>
      <c r="D31" s="19"/>
      <c r="E31" s="14"/>
      <c r="F31" s="14"/>
      <c r="G31" s="14"/>
      <c r="H31" s="14"/>
      <c r="I31" s="23"/>
      <c r="J31" s="31">
        <f>SUM(D31:I31)</f>
        <v>0</v>
      </c>
      <c r="K31" s="27"/>
      <c r="L31" s="14"/>
      <c r="M31" s="14"/>
      <c r="N31" s="97"/>
      <c r="O31" s="97"/>
      <c r="P31" s="98"/>
      <c r="Q31" s="31">
        <f>SUM(K31:P31)</f>
        <v>0</v>
      </c>
      <c r="R31" s="27">
        <f>J31+Q31</f>
        <v>0</v>
      </c>
      <c r="S31" s="7"/>
    </row>
    <row r="32" spans="1:19" s="8" customFormat="1" ht="16.5" customHeight="1">
      <c r="A32" s="109"/>
      <c r="B32" s="53" t="s">
        <v>10</v>
      </c>
      <c r="C32" s="53" t="s">
        <v>2</v>
      </c>
      <c r="D32" s="21"/>
      <c r="E32" s="16"/>
      <c r="F32" s="16"/>
      <c r="G32" s="16"/>
      <c r="H32" s="16"/>
      <c r="I32" s="25"/>
      <c r="J32" s="33">
        <f>SUM(D32:I32)</f>
        <v>0</v>
      </c>
      <c r="K32" s="29"/>
      <c r="L32" s="16"/>
      <c r="M32" s="16"/>
      <c r="N32" s="104"/>
      <c r="O32" s="104"/>
      <c r="P32" s="100"/>
      <c r="Q32" s="33">
        <f>SUM(K32:P32)</f>
        <v>0</v>
      </c>
      <c r="R32" s="29">
        <f>J32+Q32</f>
        <v>0</v>
      </c>
      <c r="S32" s="7"/>
    </row>
    <row r="33" spans="1:19" s="8" customFormat="1" ht="16.5" customHeight="1" thickBot="1">
      <c r="A33" s="110"/>
      <c r="B33" s="54" t="s">
        <v>18</v>
      </c>
      <c r="C33" s="55" t="s">
        <v>3</v>
      </c>
      <c r="D33" s="20" t="str">
        <f>IF(OR(D31=0,D32=0)," ",(D32/D31)*1000)</f>
        <v> </v>
      </c>
      <c r="E33" s="15" t="str">
        <f aca="true" t="shared" si="9" ref="E33:R33">IF(OR(E31=0,E32=0)," ",(E32/E31)*1000)</f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24" t="str">
        <f t="shared" si="9"/>
        <v> </v>
      </c>
      <c r="J33" s="32" t="str">
        <f t="shared" si="9"/>
        <v> </v>
      </c>
      <c r="K33" s="28" t="str">
        <f t="shared" si="9"/>
        <v> </v>
      </c>
      <c r="L33" s="15" t="str">
        <f t="shared" si="9"/>
        <v> </v>
      </c>
      <c r="M33" s="15" t="str">
        <f t="shared" si="9"/>
        <v> </v>
      </c>
      <c r="N33" s="15" t="str">
        <f>IF(OR(N31=0,N32=0)," ",N32/N31*1000)</f>
        <v> </v>
      </c>
      <c r="O33" s="15" t="str">
        <f>IF(OR(O31=0,O32=0)," ",O32/O31*1000)</f>
        <v> </v>
      </c>
      <c r="P33" s="99" t="str">
        <f>IF(OR(P31=0,P32=0)," ",P32/P31*1000)</f>
        <v> </v>
      </c>
      <c r="Q33" s="32" t="str">
        <f t="shared" si="9"/>
        <v> </v>
      </c>
      <c r="R33" s="28" t="str">
        <f t="shared" si="9"/>
        <v> </v>
      </c>
      <c r="S33" s="10"/>
    </row>
    <row r="34" spans="1:19" s="8" customFormat="1" ht="16.5" customHeight="1">
      <c r="A34" s="108" t="s">
        <v>23</v>
      </c>
      <c r="B34" s="53" t="s">
        <v>9</v>
      </c>
      <c r="C34" s="53" t="s">
        <v>1</v>
      </c>
      <c r="D34" s="19"/>
      <c r="E34" s="14"/>
      <c r="F34" s="14"/>
      <c r="G34" s="14"/>
      <c r="H34" s="14"/>
      <c r="I34" s="23"/>
      <c r="J34" s="31">
        <f>SUM(D34:I34)</f>
        <v>0</v>
      </c>
      <c r="K34" s="27"/>
      <c r="L34" s="14"/>
      <c r="M34" s="14"/>
      <c r="N34" s="97"/>
      <c r="O34" s="97"/>
      <c r="P34" s="98"/>
      <c r="Q34" s="31">
        <f>SUM(K34:P34)</f>
        <v>0</v>
      </c>
      <c r="R34" s="27">
        <f>J34+Q34</f>
        <v>0</v>
      </c>
      <c r="S34" s="7"/>
    </row>
    <row r="35" spans="1:19" s="8" customFormat="1" ht="16.5" customHeight="1">
      <c r="A35" s="109"/>
      <c r="B35" s="53" t="s">
        <v>10</v>
      </c>
      <c r="C35" s="53" t="s">
        <v>2</v>
      </c>
      <c r="D35" s="19"/>
      <c r="E35" s="14"/>
      <c r="F35" s="14"/>
      <c r="G35" s="14"/>
      <c r="H35" s="14"/>
      <c r="I35" s="23"/>
      <c r="J35" s="31">
        <f>SUM(D35:I35)</f>
        <v>0</v>
      </c>
      <c r="K35" s="27"/>
      <c r="L35" s="14"/>
      <c r="M35" s="14"/>
      <c r="N35" s="104"/>
      <c r="O35" s="104"/>
      <c r="P35" s="100"/>
      <c r="Q35" s="31">
        <f>SUM(K35:P35)</f>
        <v>0</v>
      </c>
      <c r="R35" s="27">
        <f>J35+Q35</f>
        <v>0</v>
      </c>
      <c r="S35" s="7"/>
    </row>
    <row r="36" spans="1:19" s="8" customFormat="1" ht="16.5" customHeight="1" thickBot="1">
      <c r="A36" s="110"/>
      <c r="B36" s="54" t="s">
        <v>18</v>
      </c>
      <c r="C36" s="55" t="s">
        <v>3</v>
      </c>
      <c r="D36" s="20" t="str">
        <f>IF(OR(D34=0,D35=0)," ",(D35/D34)*1000)</f>
        <v> </v>
      </c>
      <c r="E36" s="15" t="str">
        <f aca="true" t="shared" si="10" ref="E36:R36">IF(OR(E34=0,E35=0)," ",(E35/E34)*1000)</f>
        <v> </v>
      </c>
      <c r="F36" s="15" t="str">
        <f t="shared" si="10"/>
        <v> </v>
      </c>
      <c r="G36" s="15" t="str">
        <f t="shared" si="10"/>
        <v> </v>
      </c>
      <c r="H36" s="15" t="str">
        <f t="shared" si="10"/>
        <v> </v>
      </c>
      <c r="I36" s="24" t="str">
        <f t="shared" si="10"/>
        <v> </v>
      </c>
      <c r="J36" s="32" t="str">
        <f t="shared" si="10"/>
        <v> </v>
      </c>
      <c r="K36" s="28" t="str">
        <f t="shared" si="10"/>
        <v> </v>
      </c>
      <c r="L36" s="15" t="str">
        <f t="shared" si="10"/>
        <v> </v>
      </c>
      <c r="M36" s="15" t="str">
        <f t="shared" si="10"/>
        <v> </v>
      </c>
      <c r="N36" s="15" t="str">
        <f>IF(OR(N34=0,N35=0)," ",N35/N34*1000)</f>
        <v> </v>
      </c>
      <c r="O36" s="15" t="str">
        <f>IF(OR(O34=0,O35=0)," ",O35/O34*1000)</f>
        <v> </v>
      </c>
      <c r="P36" s="99" t="str">
        <f>IF(OR(P34=0,P35=0)," ",P35/P34*1000)</f>
        <v> </v>
      </c>
      <c r="Q36" s="32" t="str">
        <f t="shared" si="10"/>
        <v> </v>
      </c>
      <c r="R36" s="28" t="str">
        <f t="shared" si="10"/>
        <v> </v>
      </c>
      <c r="S36" s="10"/>
    </row>
    <row r="37" spans="1:19" s="8" customFormat="1" ht="16.5" customHeight="1">
      <c r="A37" s="108" t="s">
        <v>48</v>
      </c>
      <c r="B37" s="86" t="s">
        <v>9</v>
      </c>
      <c r="C37" s="86" t="s">
        <v>1</v>
      </c>
      <c r="D37" s="19"/>
      <c r="E37" s="14"/>
      <c r="F37" s="14"/>
      <c r="G37" s="14"/>
      <c r="H37" s="14"/>
      <c r="I37" s="23"/>
      <c r="J37" s="31">
        <f>SUM(D37:I37)</f>
        <v>0</v>
      </c>
      <c r="K37" s="27"/>
      <c r="L37" s="14"/>
      <c r="M37" s="14"/>
      <c r="N37" s="97"/>
      <c r="O37" s="97"/>
      <c r="P37" s="98"/>
      <c r="Q37" s="31">
        <f>SUM(K37:P37)</f>
        <v>0</v>
      </c>
      <c r="R37" s="27">
        <f>J37+Q37</f>
        <v>0</v>
      </c>
      <c r="S37" s="7"/>
    </row>
    <row r="38" spans="1:19" s="8" customFormat="1" ht="16.5" customHeight="1">
      <c r="A38" s="109"/>
      <c r="B38" s="53" t="s">
        <v>10</v>
      </c>
      <c r="C38" s="53" t="s">
        <v>2</v>
      </c>
      <c r="D38" s="19"/>
      <c r="E38" s="14"/>
      <c r="F38" s="14"/>
      <c r="G38" s="14"/>
      <c r="H38" s="14"/>
      <c r="I38" s="23"/>
      <c r="J38" s="31">
        <f>SUM(D38:I38)</f>
        <v>0</v>
      </c>
      <c r="K38" s="27"/>
      <c r="L38" s="14"/>
      <c r="M38" s="14"/>
      <c r="N38" s="104"/>
      <c r="O38" s="104"/>
      <c r="P38" s="100"/>
      <c r="Q38" s="31">
        <f>SUM(K38:P38)</f>
        <v>0</v>
      </c>
      <c r="R38" s="27">
        <f>J38+Q38</f>
        <v>0</v>
      </c>
      <c r="S38" s="7"/>
    </row>
    <row r="39" spans="1:19" s="8" customFormat="1" ht="16.5" customHeight="1" thickBot="1">
      <c r="A39" s="110"/>
      <c r="B39" s="54" t="s">
        <v>18</v>
      </c>
      <c r="C39" s="55" t="s">
        <v>3</v>
      </c>
      <c r="D39" s="20" t="str">
        <f>IF(OR(D37=0,D38=0)," ",(D38/D37)*1000)</f>
        <v> </v>
      </c>
      <c r="E39" s="15" t="str">
        <f aca="true" t="shared" si="11" ref="E39:R39">IF(OR(E37=0,E38=0)," ",(E38/E37)*1000)</f>
        <v> </v>
      </c>
      <c r="F39" s="15" t="str">
        <f t="shared" si="11"/>
        <v> </v>
      </c>
      <c r="G39" s="15" t="str">
        <f t="shared" si="11"/>
        <v> </v>
      </c>
      <c r="H39" s="15" t="str">
        <f t="shared" si="11"/>
        <v> </v>
      </c>
      <c r="I39" s="24" t="str">
        <f t="shared" si="11"/>
        <v> </v>
      </c>
      <c r="J39" s="32" t="str">
        <f t="shared" si="11"/>
        <v> </v>
      </c>
      <c r="K39" s="28" t="str">
        <f t="shared" si="11"/>
        <v> </v>
      </c>
      <c r="L39" s="15" t="str">
        <f t="shared" si="11"/>
        <v> </v>
      </c>
      <c r="M39" s="15" t="str">
        <f t="shared" si="11"/>
        <v> </v>
      </c>
      <c r="N39" s="15" t="str">
        <f>IF(OR(N37=0,N38=0)," ",N38/N37*1000)</f>
        <v> </v>
      </c>
      <c r="O39" s="15" t="str">
        <f>IF(OR(O37=0,O38=0)," ",O38/O37*1000)</f>
        <v> </v>
      </c>
      <c r="P39" s="99" t="str">
        <f>IF(OR(P37=0,P38=0)," ",P38/P37*1000)</f>
        <v> </v>
      </c>
      <c r="Q39" s="32" t="str">
        <f t="shared" si="11"/>
        <v> </v>
      </c>
      <c r="R39" s="28" t="str">
        <f t="shared" si="11"/>
        <v> </v>
      </c>
      <c r="S39" s="10"/>
    </row>
    <row r="40" spans="1:19" s="8" customFormat="1" ht="16.5" customHeight="1">
      <c r="A40" s="108" t="s">
        <v>51</v>
      </c>
      <c r="B40" s="86" t="s">
        <v>9</v>
      </c>
      <c r="C40" s="86" t="s">
        <v>1</v>
      </c>
      <c r="D40" s="19"/>
      <c r="E40" s="14"/>
      <c r="F40" s="14"/>
      <c r="G40" s="14"/>
      <c r="H40" s="14"/>
      <c r="I40" s="23"/>
      <c r="J40" s="31">
        <f>SUM(D40:I40)</f>
        <v>0</v>
      </c>
      <c r="K40" s="27"/>
      <c r="L40" s="14"/>
      <c r="M40" s="97">
        <v>6500</v>
      </c>
      <c r="N40" s="97">
        <v>8018</v>
      </c>
      <c r="O40" s="97"/>
      <c r="P40" s="98"/>
      <c r="Q40" s="31">
        <f>SUM(K40:P40)</f>
        <v>14518</v>
      </c>
      <c r="R40" s="27">
        <f>J40+Q40</f>
        <v>14518</v>
      </c>
      <c r="S40" s="11"/>
    </row>
    <row r="41" spans="1:19" s="8" customFormat="1" ht="16.5" customHeight="1">
      <c r="A41" s="109"/>
      <c r="B41" s="53" t="s">
        <v>10</v>
      </c>
      <c r="C41" s="53" t="s">
        <v>2</v>
      </c>
      <c r="D41" s="19"/>
      <c r="E41" s="14"/>
      <c r="F41" s="14"/>
      <c r="G41" s="14"/>
      <c r="H41" s="14"/>
      <c r="I41" s="23"/>
      <c r="J41" s="31">
        <f>SUM(D41:I41)</f>
        <v>0</v>
      </c>
      <c r="K41" s="27"/>
      <c r="L41" s="14"/>
      <c r="M41" s="104">
        <v>593392</v>
      </c>
      <c r="N41" s="104">
        <v>781236</v>
      </c>
      <c r="O41" s="104"/>
      <c r="P41" s="100"/>
      <c r="Q41" s="31">
        <f>SUM(K41:P41)</f>
        <v>1374628</v>
      </c>
      <c r="R41" s="27">
        <f>J41+Q41</f>
        <v>1374628</v>
      </c>
      <c r="S41" s="7"/>
    </row>
    <row r="42" spans="1:19" s="8" customFormat="1" ht="16.5" customHeight="1" thickBot="1">
      <c r="A42" s="110"/>
      <c r="B42" s="54" t="s">
        <v>18</v>
      </c>
      <c r="C42" s="55" t="s">
        <v>3</v>
      </c>
      <c r="D42" s="20" t="str">
        <f>IF(OR(D40=0,D41=0)," ",(D41/D40)*1000)</f>
        <v> </v>
      </c>
      <c r="E42" s="15" t="str">
        <f aca="true" t="shared" si="12" ref="E42:R42">IF(OR(E40=0,E41=0)," ",(E41/E40)*1000)</f>
        <v> </v>
      </c>
      <c r="F42" s="15" t="str">
        <f t="shared" si="12"/>
        <v> </v>
      </c>
      <c r="G42" s="15" t="str">
        <f t="shared" si="12"/>
        <v> </v>
      </c>
      <c r="H42" s="15" t="str">
        <f t="shared" si="12"/>
        <v> </v>
      </c>
      <c r="I42" s="24" t="str">
        <f t="shared" si="12"/>
        <v> </v>
      </c>
      <c r="J42" s="32" t="str">
        <f t="shared" si="12"/>
        <v> </v>
      </c>
      <c r="K42" s="28" t="str">
        <f t="shared" si="12"/>
        <v> </v>
      </c>
      <c r="L42" s="15" t="str">
        <f t="shared" si="12"/>
        <v> </v>
      </c>
      <c r="M42" s="15">
        <f>IF(OR(M40=0,M41=0)," ",M41/M40*1000)</f>
        <v>91291.07692307692</v>
      </c>
      <c r="N42" s="15">
        <f>IF(OR(N40=0,N41=0)," ",N41/N40*1000)</f>
        <v>97435.2706410576</v>
      </c>
      <c r="O42" s="15" t="str">
        <f>IF(OR(O40=0,O41=0)," ",O41/O40*1000)</f>
        <v> </v>
      </c>
      <c r="P42" s="99" t="str">
        <f>IF(OR(P40=0,P41=0)," ",P41/P40*1000)</f>
        <v> </v>
      </c>
      <c r="Q42" s="32">
        <f t="shared" si="12"/>
        <v>94684.39178950268</v>
      </c>
      <c r="R42" s="28">
        <f t="shared" si="12"/>
        <v>94684.39178950268</v>
      </c>
      <c r="S42" s="10"/>
    </row>
    <row r="43" spans="1:19" s="8" customFormat="1" ht="16.5" customHeight="1">
      <c r="A43" s="108" t="s">
        <v>12</v>
      </c>
      <c r="B43" s="53" t="s">
        <v>9</v>
      </c>
      <c r="C43" s="53" t="s">
        <v>1</v>
      </c>
      <c r="D43" s="22"/>
      <c r="E43" s="17"/>
      <c r="F43" s="17"/>
      <c r="G43" s="17"/>
      <c r="H43" s="17"/>
      <c r="I43" s="26"/>
      <c r="J43" s="34">
        <f>SUM(D43:I43)</f>
        <v>0</v>
      </c>
      <c r="K43" s="30"/>
      <c r="L43" s="17"/>
      <c r="M43" s="17"/>
      <c r="N43" s="97"/>
      <c r="O43" s="97"/>
      <c r="P43" s="98"/>
      <c r="Q43" s="34">
        <f>SUM(K43:P43)</f>
        <v>0</v>
      </c>
      <c r="R43" s="30">
        <f>J43+Q43</f>
        <v>0</v>
      </c>
      <c r="S43" s="7"/>
    </row>
    <row r="44" spans="1:18" ht="16.5" customHeight="1">
      <c r="A44" s="109"/>
      <c r="B44" s="53" t="s">
        <v>10</v>
      </c>
      <c r="C44" s="53" t="s">
        <v>2</v>
      </c>
      <c r="D44" s="21"/>
      <c r="E44" s="16"/>
      <c r="F44" s="16"/>
      <c r="G44" s="16"/>
      <c r="H44" s="16"/>
      <c r="I44" s="25"/>
      <c r="J44" s="33">
        <f>SUM(D44:I44)</f>
        <v>0</v>
      </c>
      <c r="K44" s="29"/>
      <c r="L44" s="16"/>
      <c r="M44" s="16"/>
      <c r="N44" s="104"/>
      <c r="O44" s="104"/>
      <c r="P44" s="100"/>
      <c r="Q44" s="33">
        <f>SUM(K44:P44)</f>
        <v>0</v>
      </c>
      <c r="R44" s="29">
        <f>J44+Q44</f>
        <v>0</v>
      </c>
    </row>
    <row r="45" spans="1:18" ht="16.5" customHeight="1" thickBot="1">
      <c r="A45" s="110"/>
      <c r="B45" s="54" t="s">
        <v>18</v>
      </c>
      <c r="C45" s="55" t="s">
        <v>3</v>
      </c>
      <c r="D45" s="20" t="str">
        <f>IF(OR(D43=0,D44=0)," ",(D44/D43)*1000)</f>
        <v> </v>
      </c>
      <c r="E45" s="15" t="str">
        <f aca="true" t="shared" si="13" ref="E45:R45">IF(OR(E43=0,E44=0)," ",(E44/E43)*1000)</f>
        <v> </v>
      </c>
      <c r="F45" s="15" t="str">
        <f t="shared" si="13"/>
        <v> </v>
      </c>
      <c r="G45" s="15" t="str">
        <f t="shared" si="13"/>
        <v> </v>
      </c>
      <c r="H45" s="15" t="str">
        <f t="shared" si="13"/>
        <v> </v>
      </c>
      <c r="I45" s="24" t="str">
        <f t="shared" si="13"/>
        <v> </v>
      </c>
      <c r="J45" s="32" t="str">
        <f t="shared" si="13"/>
        <v> </v>
      </c>
      <c r="K45" s="28" t="str">
        <f t="shared" si="13"/>
        <v> </v>
      </c>
      <c r="L45" s="15" t="str">
        <f t="shared" si="13"/>
        <v> </v>
      </c>
      <c r="M45" s="15" t="str">
        <f t="shared" si="13"/>
        <v> </v>
      </c>
      <c r="N45" s="15" t="str">
        <f>IF(OR(N43=0,N44=0)," ",N44/N43*1000)</f>
        <v> </v>
      </c>
      <c r="O45" s="15" t="str">
        <f>IF(OR(O43=0,O44=0)," ",O44/O43*1000)</f>
        <v> </v>
      </c>
      <c r="P45" s="99" t="str">
        <f>IF(OR(P43=0,P44=0)," ",P44/P43*1000)</f>
        <v> </v>
      </c>
      <c r="Q45" s="32" t="str">
        <f t="shared" si="13"/>
        <v> </v>
      </c>
      <c r="R45" s="28" t="str">
        <f t="shared" si="13"/>
        <v> </v>
      </c>
    </row>
    <row r="46" spans="1:18" ht="16.5" customHeight="1">
      <c r="A46" s="112" t="s">
        <v>4</v>
      </c>
      <c r="B46" s="53" t="s">
        <v>9</v>
      </c>
      <c r="C46" s="53" t="s">
        <v>1</v>
      </c>
      <c r="D46" s="22">
        <f aca="true" t="shared" si="14" ref="D46:I47">D4+D7+D10+D13+D16+D19+D22+D25+D28+D31+D34+D37+D40+D43</f>
        <v>0</v>
      </c>
      <c r="E46" s="17">
        <f t="shared" si="14"/>
        <v>0</v>
      </c>
      <c r="F46" s="17">
        <f t="shared" si="14"/>
        <v>0</v>
      </c>
      <c r="G46" s="17">
        <f t="shared" si="14"/>
        <v>0</v>
      </c>
      <c r="H46" s="17">
        <f t="shared" si="14"/>
        <v>0</v>
      </c>
      <c r="I46" s="26">
        <f t="shared" si="14"/>
        <v>0</v>
      </c>
      <c r="J46" s="34">
        <f>SUM(D46:I46)</f>
        <v>0</v>
      </c>
      <c r="K46" s="30">
        <f aca="true" t="shared" si="15" ref="K46:P47">K4+K7+K10+K13+K16+K19+K22+K25+K28+K31+K34+K37+K40+K43</f>
        <v>0</v>
      </c>
      <c r="L46" s="17">
        <f t="shared" si="15"/>
        <v>0</v>
      </c>
      <c r="M46" s="17">
        <f t="shared" si="15"/>
        <v>6500</v>
      </c>
      <c r="N46" s="17">
        <f t="shared" si="15"/>
        <v>8018</v>
      </c>
      <c r="O46" s="17">
        <f t="shared" si="15"/>
        <v>0</v>
      </c>
      <c r="P46" s="26">
        <f t="shared" si="15"/>
        <v>17999</v>
      </c>
      <c r="Q46" s="34">
        <f>SUM(K46:P46)</f>
        <v>32517</v>
      </c>
      <c r="R46" s="30">
        <f>J46+Q46</f>
        <v>32517</v>
      </c>
    </row>
    <row r="47" spans="1:18" ht="16.5" customHeight="1">
      <c r="A47" s="112"/>
      <c r="B47" s="53" t="s">
        <v>10</v>
      </c>
      <c r="C47" s="53" t="s">
        <v>2</v>
      </c>
      <c r="D47" s="21">
        <f t="shared" si="14"/>
        <v>0</v>
      </c>
      <c r="E47" s="16">
        <f t="shared" si="14"/>
        <v>0</v>
      </c>
      <c r="F47" s="16">
        <f t="shared" si="14"/>
        <v>0</v>
      </c>
      <c r="G47" s="16">
        <f t="shared" si="14"/>
        <v>0</v>
      </c>
      <c r="H47" s="16">
        <f t="shared" si="14"/>
        <v>0</v>
      </c>
      <c r="I47" s="25">
        <f t="shared" si="14"/>
        <v>0</v>
      </c>
      <c r="J47" s="33">
        <f>SUM(D47:I47)</f>
        <v>0</v>
      </c>
      <c r="K47" s="29">
        <f t="shared" si="15"/>
        <v>0</v>
      </c>
      <c r="L47" s="16">
        <f t="shared" si="15"/>
        <v>0</v>
      </c>
      <c r="M47" s="16">
        <f t="shared" si="15"/>
        <v>593392</v>
      </c>
      <c r="N47" s="16">
        <f t="shared" si="15"/>
        <v>781236</v>
      </c>
      <c r="O47" s="16">
        <f t="shared" si="15"/>
        <v>0</v>
      </c>
      <c r="P47" s="25">
        <f t="shared" si="15"/>
        <v>1897391</v>
      </c>
      <c r="Q47" s="33">
        <f>SUM(K47:P47)</f>
        <v>3272019</v>
      </c>
      <c r="R47" s="29">
        <f>J47+Q47</f>
        <v>3272019</v>
      </c>
    </row>
    <row r="48" spans="1:18" ht="16.5" customHeight="1" thickBot="1">
      <c r="A48" s="113"/>
      <c r="B48" s="54" t="s">
        <v>18</v>
      </c>
      <c r="C48" s="55" t="s">
        <v>3</v>
      </c>
      <c r="D48" s="20" t="str">
        <f>IF(OR(D46=0,D47=0)," ",(D47/D46)*1000)</f>
        <v> </v>
      </c>
      <c r="E48" s="15" t="str">
        <f aca="true" t="shared" si="16" ref="E48:R48">IF(OR(E46=0,E47=0)," ",(E47/E46)*1000)</f>
        <v> </v>
      </c>
      <c r="F48" s="15" t="str">
        <f t="shared" si="16"/>
        <v> </v>
      </c>
      <c r="G48" s="15" t="str">
        <f t="shared" si="16"/>
        <v> </v>
      </c>
      <c r="H48" s="15" t="str">
        <f t="shared" si="16"/>
        <v> </v>
      </c>
      <c r="I48" s="24" t="str">
        <f t="shared" si="16"/>
        <v> </v>
      </c>
      <c r="J48" s="32" t="str">
        <f t="shared" si="16"/>
        <v> </v>
      </c>
      <c r="K48" s="28" t="str">
        <f t="shared" si="16"/>
        <v> </v>
      </c>
      <c r="L48" s="15" t="str">
        <f t="shared" si="16"/>
        <v> </v>
      </c>
      <c r="M48" s="15">
        <f t="shared" si="16"/>
        <v>91291.07692307692</v>
      </c>
      <c r="N48" s="15">
        <f t="shared" si="16"/>
        <v>97435.2706410576</v>
      </c>
      <c r="O48" s="15" t="str">
        <f t="shared" si="16"/>
        <v> </v>
      </c>
      <c r="P48" s="24">
        <f>IF(OR(P46=0,P47=0)," ",(P47/P46)*1000)</f>
        <v>105416.4675815323</v>
      </c>
      <c r="Q48" s="32">
        <f t="shared" si="16"/>
        <v>100624.8731432789</v>
      </c>
      <c r="R48" s="28">
        <f t="shared" si="16"/>
        <v>100624.8731432789</v>
      </c>
    </row>
    <row r="49" spans="1:18" ht="15.75" thickBot="1">
      <c r="A49" s="115" t="s">
        <v>13</v>
      </c>
      <c r="B49" s="116"/>
      <c r="C49" s="117"/>
      <c r="D49" s="37">
        <f>'総合計'!D49</f>
        <v>95.9</v>
      </c>
      <c r="E49" s="38">
        <f>'総合計'!E49</f>
        <v>99.34</v>
      </c>
      <c r="F49" s="38">
        <f>'総合計'!F49</f>
        <v>99.88</v>
      </c>
      <c r="G49" s="38">
        <f>'総合計'!G49</f>
        <v>98.75</v>
      </c>
      <c r="H49" s="38">
        <f>'総合計'!H49</f>
        <v>98.44</v>
      </c>
      <c r="I49" s="39">
        <f>'総合計'!I49</f>
        <v>98.79</v>
      </c>
      <c r="J49" s="40">
        <f>'総合計'!J49</f>
        <v>98.52</v>
      </c>
      <c r="K49" s="41">
        <f>'総合計'!K49</f>
        <v>98.29</v>
      </c>
      <c r="L49" s="38">
        <f>'総合計'!L49</f>
        <v>98.45</v>
      </c>
      <c r="M49" s="38">
        <f>'総合計'!M49</f>
        <v>101.99</v>
      </c>
      <c r="N49" s="38">
        <f>'総合計'!N49</f>
        <v>104.53</v>
      </c>
      <c r="O49" s="38">
        <f>'総合計'!O49</f>
        <v>102.79</v>
      </c>
      <c r="P49" s="39">
        <f>'総合計'!P49</f>
        <v>102.3</v>
      </c>
      <c r="Q49" s="40">
        <f>'総合計'!Q49</f>
        <v>101.51</v>
      </c>
      <c r="R49" s="42">
        <f>'総合計'!R49</f>
        <v>100.17</v>
      </c>
    </row>
    <row r="50" spans="1:3" ht="16.5">
      <c r="A50" s="96" t="str">
        <f>'総合計'!A59</f>
        <v>※全て確定値。</v>
      </c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9" ht="17.25" customHeight="1"/>
  </sheetData>
  <sheetProtection/>
  <mergeCells count="16">
    <mergeCell ref="A4:A6"/>
    <mergeCell ref="A7:A9"/>
    <mergeCell ref="A10:A12"/>
    <mergeCell ref="A13:A15"/>
    <mergeCell ref="A16:A18"/>
    <mergeCell ref="A19:A21"/>
    <mergeCell ref="A46:A48"/>
    <mergeCell ref="A49:C49"/>
    <mergeCell ref="A22:A24"/>
    <mergeCell ref="A25:A27"/>
    <mergeCell ref="A40:A42"/>
    <mergeCell ref="A28:A30"/>
    <mergeCell ref="A31:A33"/>
    <mergeCell ref="A34:A36"/>
    <mergeCell ref="A37:A39"/>
    <mergeCell ref="A43:A45"/>
  </mergeCells>
  <printOptions horizontalCentered="1" verticalCentered="1"/>
  <pageMargins left="0.3937007874015748" right="0.3937007874015748" top="0.5905511811023623" bottom="0.5905511811023623" header="0.5118110236220472" footer="0.3937007874015748"/>
  <pageSetup horizontalDpi="1200" verticalDpi="1200" orientation="landscape" paperSize="9" scale="62" r:id="rId2"/>
  <headerFooter alignWithMargins="0">
    <oddFooter>&amp;C&amp;"Century Gothic,標準"&amp;20-6-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60" zoomScaleNormal="60" zoomScaleSheetLayoutView="85" zoomScalePageLayoutView="0" workbookViewId="0" topLeftCell="A1">
      <pane xSplit="3" ySplit="3" topLeftCell="D4" activePane="bottomRight" state="frozen"/>
      <selection pane="topLeft" activeCell="Q2" sqref="Q2:R2"/>
      <selection pane="topRight" activeCell="Q2" sqref="Q2:R2"/>
      <selection pane="bottomLeft" activeCell="Q2" sqref="Q2:R2"/>
      <selection pane="bottomRight" activeCell="R2" sqref="R2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6.00390625" style="0" customWidth="1"/>
  </cols>
  <sheetData>
    <row r="1" spans="1:16" ht="27.75" customHeight="1">
      <c r="A1" s="46" t="s">
        <v>44</v>
      </c>
      <c r="B1" s="84" t="s">
        <v>52</v>
      </c>
      <c r="C1" s="4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8" ht="23.25" customHeight="1" thickBot="1">
      <c r="A2" s="57" t="s">
        <v>4</v>
      </c>
      <c r="B2" s="6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42075</v>
      </c>
    </row>
    <row r="3" spans="1:19" ht="24" customHeight="1" thickBot="1">
      <c r="A3" s="51"/>
      <c r="B3" s="52"/>
      <c r="C3" s="52"/>
      <c r="D3" s="63" t="s">
        <v>27</v>
      </c>
      <c r="E3" s="65" t="s">
        <v>28</v>
      </c>
      <c r="F3" s="65" t="s">
        <v>29</v>
      </c>
      <c r="G3" s="65" t="s">
        <v>30</v>
      </c>
      <c r="H3" s="65" t="s">
        <v>31</v>
      </c>
      <c r="I3" s="66" t="s">
        <v>32</v>
      </c>
      <c r="J3" s="67" t="s">
        <v>14</v>
      </c>
      <c r="K3" s="66" t="s">
        <v>33</v>
      </c>
      <c r="L3" s="65" t="s">
        <v>34</v>
      </c>
      <c r="M3" s="65" t="s">
        <v>35</v>
      </c>
      <c r="N3" s="65" t="s">
        <v>36</v>
      </c>
      <c r="O3" s="65" t="s">
        <v>37</v>
      </c>
      <c r="P3" s="66" t="s">
        <v>38</v>
      </c>
      <c r="Q3" s="69" t="s">
        <v>15</v>
      </c>
      <c r="R3" s="70" t="s">
        <v>16</v>
      </c>
      <c r="S3" s="2"/>
    </row>
    <row r="4" spans="1:19" s="8" customFormat="1" ht="16.5" customHeight="1">
      <c r="A4" s="108" t="s">
        <v>17</v>
      </c>
      <c r="B4" s="53" t="s">
        <v>9</v>
      </c>
      <c r="C4" s="53" t="s">
        <v>1</v>
      </c>
      <c r="D4" s="18">
        <f>'B一般'!D4+'B原料'!D4</f>
        <v>42505</v>
      </c>
      <c r="E4" s="14">
        <f>'B一般'!E4+'B原料'!E4</f>
        <v>37901</v>
      </c>
      <c r="F4" s="14">
        <f>'B一般'!F4+'B原料'!F4</f>
        <v>13317</v>
      </c>
      <c r="G4" s="14">
        <f>'B一般'!G4+'B原料'!G4</f>
        <v>14297</v>
      </c>
      <c r="H4" s="14">
        <f>'B一般'!H4+'B原料'!H4</f>
        <v>10477</v>
      </c>
      <c r="I4" s="23">
        <f>'B一般'!I4+'B原料'!I4</f>
        <v>31897</v>
      </c>
      <c r="J4" s="36">
        <f>SUM(D4:I4)</f>
        <v>150394</v>
      </c>
      <c r="K4" s="27">
        <f>'B一般'!K4+'B原料'!K4</f>
        <v>59654</v>
      </c>
      <c r="L4" s="14">
        <f>'B一般'!L4+'B原料'!L4</f>
        <v>7424</v>
      </c>
      <c r="M4" s="14">
        <f>'B一般'!M4+'B原料'!M4</f>
        <v>72448</v>
      </c>
      <c r="N4" s="14">
        <f>'B一般'!N4+'B原料'!N4</f>
        <v>33649</v>
      </c>
      <c r="O4" s="14">
        <f>'B一般'!O4+'B原料'!O4</f>
        <v>29059</v>
      </c>
      <c r="P4" s="23">
        <f>'B一般'!P4+'B原料'!P4</f>
        <v>15041</v>
      </c>
      <c r="Q4" s="36">
        <f>SUM(K4:P4)</f>
        <v>217275</v>
      </c>
      <c r="R4" s="27">
        <f>J4+Q4</f>
        <v>367669</v>
      </c>
      <c r="S4" s="7"/>
    </row>
    <row r="5" spans="1:19" s="8" customFormat="1" ht="16.5" customHeight="1">
      <c r="A5" s="109"/>
      <c r="B5" s="53" t="s">
        <v>10</v>
      </c>
      <c r="C5" s="53" t="s">
        <v>2</v>
      </c>
      <c r="D5" s="19">
        <f>'B一般'!D5+'B原料'!D5</f>
        <v>3803006</v>
      </c>
      <c r="E5" s="14">
        <f>'B一般'!E5+'B原料'!E5</f>
        <v>3210901</v>
      </c>
      <c r="F5" s="14">
        <f>'B一般'!F5+'B原料'!F5</f>
        <v>1148377</v>
      </c>
      <c r="G5" s="14">
        <f>'B一般'!G5+'B原料'!G5</f>
        <v>1164432</v>
      </c>
      <c r="H5" s="14">
        <f>'B一般'!H5+'B原料'!H5</f>
        <v>850474</v>
      </c>
      <c r="I5" s="23">
        <f>'B一般'!I5+'B原料'!I5</f>
        <v>2741843</v>
      </c>
      <c r="J5" s="31">
        <f>SUM(D5:I5)</f>
        <v>12919033</v>
      </c>
      <c r="K5" s="27">
        <f>'B一般'!K5+'B原料'!K5</f>
        <v>5340226</v>
      </c>
      <c r="L5" s="14">
        <f>'B一般'!L5+'B原料'!L5</f>
        <v>671078</v>
      </c>
      <c r="M5" s="14">
        <f>'B一般'!M5+'B原料'!M5</f>
        <v>7082701</v>
      </c>
      <c r="N5" s="14">
        <f>'B一般'!N5+'B原料'!N5</f>
        <v>3783683</v>
      </c>
      <c r="O5" s="14">
        <f>'B一般'!O5+'B原料'!O5</f>
        <v>3175220</v>
      </c>
      <c r="P5" s="23">
        <f>'B一般'!P5+'B原料'!P5</f>
        <v>1548477</v>
      </c>
      <c r="Q5" s="31">
        <f>SUM(K5:P5)</f>
        <v>21601385</v>
      </c>
      <c r="R5" s="27">
        <f>J5+Q5</f>
        <v>34520418</v>
      </c>
      <c r="S5" s="7"/>
    </row>
    <row r="6" spans="1:19" s="8" customFormat="1" ht="16.5" customHeight="1" thickBot="1">
      <c r="A6" s="110"/>
      <c r="B6" s="54" t="s">
        <v>18</v>
      </c>
      <c r="C6" s="55" t="s">
        <v>3</v>
      </c>
      <c r="D6" s="20">
        <f>IF(OR(D4=0,D5=0)," ",(D5/D4)*1000)</f>
        <v>89471.96800376425</v>
      </c>
      <c r="E6" s="15">
        <f aca="true" t="shared" si="0" ref="E6:R6">IF(OR(E4=0,E5=0)," ",(E5/E4)*1000)</f>
        <v>84718.10770164376</v>
      </c>
      <c r="F6" s="15">
        <f t="shared" si="0"/>
        <v>86233.9115416385</v>
      </c>
      <c r="G6" s="15">
        <f t="shared" si="0"/>
        <v>81445.89774078479</v>
      </c>
      <c r="H6" s="15">
        <f t="shared" si="0"/>
        <v>81175.33645127423</v>
      </c>
      <c r="I6" s="24">
        <f t="shared" si="0"/>
        <v>85959.2751669436</v>
      </c>
      <c r="J6" s="32">
        <f t="shared" si="0"/>
        <v>85901.25270954958</v>
      </c>
      <c r="K6" s="28">
        <f t="shared" si="0"/>
        <v>89519.99865893318</v>
      </c>
      <c r="L6" s="15">
        <f t="shared" si="0"/>
        <v>90393.04956896552</v>
      </c>
      <c r="M6" s="15">
        <f t="shared" si="0"/>
        <v>97762.546930212</v>
      </c>
      <c r="N6" s="15">
        <f t="shared" si="0"/>
        <v>112445.62988498916</v>
      </c>
      <c r="O6" s="15">
        <f t="shared" si="0"/>
        <v>109268.04088234282</v>
      </c>
      <c r="P6" s="24">
        <f t="shared" si="0"/>
        <v>102950.40223389403</v>
      </c>
      <c r="Q6" s="32">
        <f t="shared" si="0"/>
        <v>99419.5604648487</v>
      </c>
      <c r="R6" s="28">
        <f t="shared" si="0"/>
        <v>93889.93360876224</v>
      </c>
      <c r="S6" s="10"/>
    </row>
    <row r="7" spans="1:19" s="8" customFormat="1" ht="16.5" customHeight="1">
      <c r="A7" s="108" t="s">
        <v>20</v>
      </c>
      <c r="B7" s="53" t="s">
        <v>9</v>
      </c>
      <c r="C7" s="53" t="s">
        <v>1</v>
      </c>
      <c r="D7" s="19">
        <f>'B一般'!D7+'B原料'!D7</f>
        <v>0</v>
      </c>
      <c r="E7" s="14">
        <f>'B一般'!E7+'B原料'!E7</f>
        <v>0</v>
      </c>
      <c r="F7" s="14">
        <f>'B一般'!F7+'B原料'!F7</f>
        <v>0</v>
      </c>
      <c r="G7" s="14">
        <f>'B一般'!G7+'B原料'!G7</f>
        <v>0</v>
      </c>
      <c r="H7" s="14">
        <f>'B一般'!H7+'B原料'!H7</f>
        <v>0</v>
      </c>
      <c r="I7" s="23">
        <f>'B一般'!I7+'B原料'!I7</f>
        <v>0</v>
      </c>
      <c r="J7" s="36">
        <f>SUM(D7:I7)</f>
        <v>0</v>
      </c>
      <c r="K7" s="27">
        <f>'B一般'!K7+'B原料'!K7</f>
        <v>0</v>
      </c>
      <c r="L7" s="14">
        <f>'B一般'!L7+'B原料'!L7</f>
        <v>0</v>
      </c>
      <c r="M7" s="14">
        <f>'B一般'!M7+'B原料'!M7</f>
        <v>0</v>
      </c>
      <c r="N7" s="14">
        <f>'B一般'!N7+'B原料'!N7</f>
        <v>0</v>
      </c>
      <c r="O7" s="14">
        <f>'B一般'!O7+'B原料'!O7</f>
        <v>0</v>
      </c>
      <c r="P7" s="23">
        <f>'B一般'!P7+'B原料'!P7</f>
        <v>0</v>
      </c>
      <c r="Q7" s="36">
        <f>SUM(K7:P7)</f>
        <v>0</v>
      </c>
      <c r="R7" s="27">
        <f>J7+Q7</f>
        <v>0</v>
      </c>
      <c r="S7" s="7"/>
    </row>
    <row r="8" spans="1:19" s="8" customFormat="1" ht="16.5" customHeight="1">
      <c r="A8" s="109"/>
      <c r="B8" s="53" t="s">
        <v>10</v>
      </c>
      <c r="C8" s="53" t="s">
        <v>2</v>
      </c>
      <c r="D8" s="19">
        <f>'B一般'!D8+'B原料'!D8</f>
        <v>0</v>
      </c>
      <c r="E8" s="14">
        <f>'B一般'!E8+'B原料'!E8</f>
        <v>0</v>
      </c>
      <c r="F8" s="14">
        <f>'B一般'!F8+'B原料'!F8</f>
        <v>0</v>
      </c>
      <c r="G8" s="14">
        <f>'B一般'!G8+'B原料'!G8</f>
        <v>0</v>
      </c>
      <c r="H8" s="14">
        <f>'B一般'!H8+'B原料'!H8</f>
        <v>0</v>
      </c>
      <c r="I8" s="23">
        <f>'B一般'!I8+'B原料'!I8</f>
        <v>0</v>
      </c>
      <c r="J8" s="31">
        <f>SUM(D8:I8)</f>
        <v>0</v>
      </c>
      <c r="K8" s="27">
        <f>'B一般'!K8+'B原料'!K8</f>
        <v>0</v>
      </c>
      <c r="L8" s="14">
        <f>'B一般'!L8+'B原料'!L8</f>
        <v>0</v>
      </c>
      <c r="M8" s="14">
        <f>'B一般'!M8+'B原料'!M8</f>
        <v>0</v>
      </c>
      <c r="N8" s="14">
        <f>'B一般'!N8+'B原料'!N8</f>
        <v>0</v>
      </c>
      <c r="O8" s="14">
        <f>'B一般'!O8+'B原料'!O8</f>
        <v>0</v>
      </c>
      <c r="P8" s="23">
        <f>'B一般'!P8+'B原料'!P8</f>
        <v>0</v>
      </c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0"/>
      <c r="B9" s="54" t="s">
        <v>18</v>
      </c>
      <c r="C9" s="55" t="s">
        <v>3</v>
      </c>
      <c r="D9" s="20" t="str">
        <f>IF(OR(D7=0,D8=0)," ",(D8/D7)*1000)</f>
        <v> </v>
      </c>
      <c r="E9" s="15" t="str">
        <f aca="true" t="shared" si="1" ref="E9:R9">IF(OR(E7=0,E8=0)," ",(E8/E7)*1000)</f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24" t="str">
        <f t="shared" si="1"/>
        <v> </v>
      </c>
      <c r="J9" s="32" t="str">
        <f t="shared" si="1"/>
        <v> </v>
      </c>
      <c r="K9" s="28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24" t="str">
        <f t="shared" si="1"/>
        <v> </v>
      </c>
      <c r="Q9" s="32" t="str">
        <f t="shared" si="1"/>
        <v> </v>
      </c>
      <c r="R9" s="28" t="str">
        <f t="shared" si="1"/>
        <v> </v>
      </c>
      <c r="S9" s="7"/>
    </row>
    <row r="10" spans="1:19" s="8" customFormat="1" ht="16.5" customHeight="1">
      <c r="A10" s="108" t="s">
        <v>19</v>
      </c>
      <c r="B10" s="53" t="s">
        <v>9</v>
      </c>
      <c r="C10" s="53" t="s">
        <v>1</v>
      </c>
      <c r="D10" s="19">
        <f>'B一般'!D10+'B原料'!D10</f>
        <v>24651</v>
      </c>
      <c r="E10" s="14">
        <f>'B一般'!E10+'B原料'!E10</f>
        <v>12637</v>
      </c>
      <c r="F10" s="14">
        <f>'B一般'!F10+'B原料'!F10</f>
        <v>10797</v>
      </c>
      <c r="G10" s="14">
        <f>'B一般'!G10+'B原料'!G10</f>
        <v>0</v>
      </c>
      <c r="H10" s="14">
        <f>'B一般'!H10+'B原料'!H10</f>
        <v>12646</v>
      </c>
      <c r="I10" s="23">
        <f>'B一般'!I10+'B原料'!I10</f>
        <v>326</v>
      </c>
      <c r="J10" s="36">
        <f>SUM(D10:I10)</f>
        <v>61057</v>
      </c>
      <c r="K10" s="27">
        <f>'B一般'!K10+'B原料'!K10</f>
        <v>26782</v>
      </c>
      <c r="L10" s="14">
        <f>'B一般'!L10+'B原料'!L10</f>
        <v>35531</v>
      </c>
      <c r="M10" s="14">
        <f>'B一般'!M10+'B原料'!M10</f>
        <v>15985</v>
      </c>
      <c r="N10" s="14">
        <f>'B一般'!N10+'B原料'!N10</f>
        <v>15071</v>
      </c>
      <c r="O10" s="14">
        <f>'B一般'!O10+'B原料'!O10</f>
        <v>23743</v>
      </c>
      <c r="P10" s="23">
        <f>'B一般'!P10+'B原料'!P10</f>
        <v>6759</v>
      </c>
      <c r="Q10" s="36">
        <f>SUM(K10:P10)</f>
        <v>123871</v>
      </c>
      <c r="R10" s="27">
        <f>J10+Q10</f>
        <v>184928</v>
      </c>
      <c r="S10" s="7"/>
    </row>
    <row r="11" spans="1:19" s="8" customFormat="1" ht="16.5" customHeight="1">
      <c r="A11" s="109"/>
      <c r="B11" s="53" t="s">
        <v>10</v>
      </c>
      <c r="C11" s="53" t="s">
        <v>2</v>
      </c>
      <c r="D11" s="21">
        <f>'B一般'!D11+'B原料'!D11</f>
        <v>2184345</v>
      </c>
      <c r="E11" s="16">
        <f>'B一般'!E11+'B原料'!E11</f>
        <v>1058398</v>
      </c>
      <c r="F11" s="16">
        <f>'B一般'!F11+'B原料'!F11</f>
        <v>909758</v>
      </c>
      <c r="G11" s="16">
        <f>'B一般'!G11+'B原料'!G11</f>
        <v>0</v>
      </c>
      <c r="H11" s="16">
        <f>'B一般'!H11+'B原料'!H11</f>
        <v>1115667</v>
      </c>
      <c r="I11" s="25">
        <f>'B一般'!I11+'B原料'!I11</f>
        <v>27706</v>
      </c>
      <c r="J11" s="31">
        <f>SUM(D11:I11)</f>
        <v>5295874</v>
      </c>
      <c r="K11" s="29">
        <f>'B一般'!K11+'B原料'!K11</f>
        <v>2399706</v>
      </c>
      <c r="L11" s="16">
        <f>'B一般'!L11+'B原料'!L11</f>
        <v>3294787</v>
      </c>
      <c r="M11" s="16">
        <f>'B一般'!M11+'B原料'!M11</f>
        <v>1823738</v>
      </c>
      <c r="N11" s="16">
        <f>'B一般'!N11+'B原料'!N11</f>
        <v>1913349</v>
      </c>
      <c r="O11" s="16">
        <f>'B一般'!O11+'B原料'!O11</f>
        <v>2378054</v>
      </c>
      <c r="P11" s="25">
        <f>'B一般'!P11+'B原料'!P11</f>
        <v>630818</v>
      </c>
      <c r="Q11" s="31">
        <f>SUM(K11:P11)</f>
        <v>12440452</v>
      </c>
      <c r="R11" s="27">
        <f>J11+Q11</f>
        <v>17736326</v>
      </c>
      <c r="S11" s="7"/>
    </row>
    <row r="12" spans="1:19" s="8" customFormat="1" ht="16.5" customHeight="1" thickBot="1">
      <c r="A12" s="110"/>
      <c r="B12" s="54" t="s">
        <v>18</v>
      </c>
      <c r="C12" s="55" t="s">
        <v>3</v>
      </c>
      <c r="D12" s="20">
        <f>IF(OR(D10=0,D11=0)," ",(D11/D10)*1000)</f>
        <v>88610.80686381891</v>
      </c>
      <c r="E12" s="15">
        <f aca="true" t="shared" si="2" ref="E12:R12">IF(OR(E10=0,E11=0)," ",(E11/E10)*1000)</f>
        <v>83753.8972857482</v>
      </c>
      <c r="F12" s="15">
        <f t="shared" si="2"/>
        <v>84260.25747892933</v>
      </c>
      <c r="G12" s="15" t="str">
        <f t="shared" si="2"/>
        <v> </v>
      </c>
      <c r="H12" s="15">
        <f t="shared" si="2"/>
        <v>88222.91633718171</v>
      </c>
      <c r="I12" s="24">
        <f t="shared" si="2"/>
        <v>84987.73006134969</v>
      </c>
      <c r="J12" s="32">
        <f t="shared" si="2"/>
        <v>86736.55764285832</v>
      </c>
      <c r="K12" s="28">
        <f t="shared" si="2"/>
        <v>89601.44873422448</v>
      </c>
      <c r="L12" s="15">
        <f t="shared" si="2"/>
        <v>92729.92598013004</v>
      </c>
      <c r="M12" s="15">
        <f t="shared" si="2"/>
        <v>114090.58492336565</v>
      </c>
      <c r="N12" s="15">
        <f t="shared" si="2"/>
        <v>126955.6764647336</v>
      </c>
      <c r="O12" s="15">
        <f t="shared" si="2"/>
        <v>100158.10975866571</v>
      </c>
      <c r="P12" s="24">
        <f t="shared" si="2"/>
        <v>93330.07841396656</v>
      </c>
      <c r="Q12" s="32">
        <f t="shared" si="2"/>
        <v>100430.70613783695</v>
      </c>
      <c r="R12" s="28">
        <f t="shared" si="2"/>
        <v>95909.35931822115</v>
      </c>
      <c r="S12" s="10"/>
    </row>
    <row r="13" spans="1:19" s="8" customFormat="1" ht="16.5" customHeight="1">
      <c r="A13" s="108" t="s">
        <v>40</v>
      </c>
      <c r="B13" s="53" t="s">
        <v>9</v>
      </c>
      <c r="C13" s="53" t="s">
        <v>1</v>
      </c>
      <c r="D13" s="19">
        <f>'B一般'!D13+'B原料'!D13</f>
        <v>43265</v>
      </c>
      <c r="E13" s="14">
        <f>'B一般'!E13+'B原料'!E13</f>
        <v>89221</v>
      </c>
      <c r="F13" s="14">
        <f>'B一般'!F13+'B原料'!F13</f>
        <v>35291</v>
      </c>
      <c r="G13" s="14">
        <f>'B一般'!G13+'B原料'!G13</f>
        <v>27221</v>
      </c>
      <c r="H13" s="14">
        <f>'B一般'!H13+'B原料'!H13</f>
        <v>65752</v>
      </c>
      <c r="I13" s="23">
        <f>'B一般'!I13+'B原料'!I13</f>
        <v>71800</v>
      </c>
      <c r="J13" s="36">
        <f>SUM(D13:I13)</f>
        <v>332550</v>
      </c>
      <c r="K13" s="27">
        <f>'B一般'!K13+'B原料'!K13</f>
        <v>66541</v>
      </c>
      <c r="L13" s="14">
        <f>'B一般'!L13+'B原料'!L13</f>
        <v>41476</v>
      </c>
      <c r="M13" s="14">
        <f>'B一般'!M13+'B原料'!M13</f>
        <v>20397</v>
      </c>
      <c r="N13" s="14">
        <f>'B一般'!N13+'B原料'!N13</f>
        <v>23382</v>
      </c>
      <c r="O13" s="14">
        <f>'B一般'!O13+'B原料'!O13</f>
        <v>53859</v>
      </c>
      <c r="P13" s="23">
        <f>'B一般'!P13+'B原料'!P13</f>
        <v>84039</v>
      </c>
      <c r="Q13" s="36">
        <f>SUM(K13:P13)</f>
        <v>289694</v>
      </c>
      <c r="R13" s="27">
        <f>J13+Q13</f>
        <v>622244</v>
      </c>
      <c r="S13" s="7"/>
    </row>
    <row r="14" spans="1:19" s="8" customFormat="1" ht="16.5" customHeight="1">
      <c r="A14" s="109"/>
      <c r="B14" s="53" t="s">
        <v>10</v>
      </c>
      <c r="C14" s="53" t="s">
        <v>2</v>
      </c>
      <c r="D14" s="21">
        <f>'B一般'!D14+'B原料'!D14</f>
        <v>3882271</v>
      </c>
      <c r="E14" s="16">
        <f>'B一般'!E14+'B原料'!E14</f>
        <v>7772966</v>
      </c>
      <c r="F14" s="16">
        <f>'B一般'!F14+'B原料'!F14</f>
        <v>2960988</v>
      </c>
      <c r="G14" s="16">
        <f>'B一般'!G14+'B原料'!G14</f>
        <v>2310499</v>
      </c>
      <c r="H14" s="16">
        <f>'B一般'!H14+'B原料'!H14</f>
        <v>5641307</v>
      </c>
      <c r="I14" s="25">
        <f>'B一般'!I14+'B原料'!I14</f>
        <v>6323751</v>
      </c>
      <c r="J14" s="31">
        <f>SUM(D14:I14)</f>
        <v>28891782</v>
      </c>
      <c r="K14" s="29">
        <f>'B一般'!K14+'B原料'!K14</f>
        <v>6002149</v>
      </c>
      <c r="L14" s="16">
        <f>'B一般'!L14+'B原料'!L14</f>
        <v>3790184</v>
      </c>
      <c r="M14" s="16">
        <f>'B一般'!M14+'B原料'!M14</f>
        <v>1995890</v>
      </c>
      <c r="N14" s="16">
        <f>'B一般'!N14+'B原料'!N14</f>
        <v>3135907</v>
      </c>
      <c r="O14" s="16">
        <f>'B一般'!O14+'B原料'!O14</f>
        <v>5882765</v>
      </c>
      <c r="P14" s="25">
        <f>'B一般'!P14+'B原料'!P14</f>
        <v>8405562</v>
      </c>
      <c r="Q14" s="31">
        <f>SUM(K14:P14)</f>
        <v>29212457</v>
      </c>
      <c r="R14" s="27">
        <f>J14+Q14</f>
        <v>58104239</v>
      </c>
      <c r="S14" s="7"/>
    </row>
    <row r="15" spans="1:19" s="8" customFormat="1" ht="16.5" customHeight="1" thickBot="1">
      <c r="A15" s="110"/>
      <c r="B15" s="54" t="s">
        <v>18</v>
      </c>
      <c r="C15" s="55" t="s">
        <v>3</v>
      </c>
      <c r="D15" s="20">
        <f>IF(OR(D13=0,D14=0)," ",(D14/D13)*1000)</f>
        <v>89732.37027620479</v>
      </c>
      <c r="E15" s="15">
        <f aca="true" t="shared" si="3" ref="E15:R15">IF(OR(E13=0,E14=0)," ",(E14/E13)*1000)</f>
        <v>87120.36403985608</v>
      </c>
      <c r="F15" s="15">
        <f t="shared" si="3"/>
        <v>83902.0713496359</v>
      </c>
      <c r="G15" s="15">
        <f t="shared" si="3"/>
        <v>84879.28437603322</v>
      </c>
      <c r="H15" s="15">
        <f t="shared" si="3"/>
        <v>85796.73622095145</v>
      </c>
      <c r="I15" s="24">
        <f t="shared" si="3"/>
        <v>88074.52646239554</v>
      </c>
      <c r="J15" s="32">
        <f t="shared" si="3"/>
        <v>86879.51285520974</v>
      </c>
      <c r="K15" s="28">
        <f t="shared" si="3"/>
        <v>90202.26627192256</v>
      </c>
      <c r="L15" s="15">
        <f t="shared" si="3"/>
        <v>91382.58269842801</v>
      </c>
      <c r="M15" s="15">
        <f t="shared" si="3"/>
        <v>97852.13511790949</v>
      </c>
      <c r="N15" s="15">
        <f t="shared" si="3"/>
        <v>134116.28603199043</v>
      </c>
      <c r="O15" s="15">
        <f t="shared" si="3"/>
        <v>109225.29196605954</v>
      </c>
      <c r="P15" s="24">
        <f t="shared" si="3"/>
        <v>100019.77653232428</v>
      </c>
      <c r="Q15" s="32">
        <f t="shared" si="3"/>
        <v>100839.01288946268</v>
      </c>
      <c r="R15" s="28">
        <f t="shared" si="3"/>
        <v>93378.54442951639</v>
      </c>
      <c r="S15" s="10"/>
    </row>
    <row r="16" spans="1:19" s="8" customFormat="1" ht="16.5" customHeight="1">
      <c r="A16" s="108" t="s">
        <v>24</v>
      </c>
      <c r="B16" s="53" t="s">
        <v>9</v>
      </c>
      <c r="C16" s="53" t="s">
        <v>1</v>
      </c>
      <c r="D16" s="19">
        <f>'B一般'!D16+'B原料'!D16</f>
        <v>76247</v>
      </c>
      <c r="E16" s="14">
        <f>'B一般'!E16+'B原料'!E16</f>
        <v>73157</v>
      </c>
      <c r="F16" s="14">
        <f>'B一般'!F16+'B原料'!F16</f>
        <v>73817</v>
      </c>
      <c r="G16" s="14">
        <f>'B一般'!G16+'B原料'!G16</f>
        <v>89676</v>
      </c>
      <c r="H16" s="14">
        <f>'B一般'!H16+'B原料'!H16</f>
        <v>68976</v>
      </c>
      <c r="I16" s="23">
        <f>'B一般'!I16+'B原料'!I16</f>
        <v>61295</v>
      </c>
      <c r="J16" s="36">
        <f>SUM(D16:I16)</f>
        <v>443168</v>
      </c>
      <c r="K16" s="27">
        <f>'B一般'!K16+'B原料'!K16</f>
        <v>21749</v>
      </c>
      <c r="L16" s="14">
        <f>'B一般'!L16+'B原料'!L16</f>
        <v>51988</v>
      </c>
      <c r="M16" s="14">
        <f>'B一般'!M16+'B原料'!M16</f>
        <v>45465</v>
      </c>
      <c r="N16" s="14">
        <f>'B一般'!N16+'B原料'!N16</f>
        <v>98525</v>
      </c>
      <c r="O16" s="14">
        <f>'B一般'!O16+'B原料'!O16</f>
        <v>46964</v>
      </c>
      <c r="P16" s="23">
        <f>'B一般'!P16+'B原料'!P16</f>
        <v>59468</v>
      </c>
      <c r="Q16" s="36">
        <f>SUM(K16:P16)</f>
        <v>324159</v>
      </c>
      <c r="R16" s="27">
        <f>J16+Q16</f>
        <v>767327</v>
      </c>
      <c r="S16" s="7"/>
    </row>
    <row r="17" spans="1:19" s="8" customFormat="1" ht="16.5" customHeight="1">
      <c r="A17" s="109"/>
      <c r="B17" s="53" t="s">
        <v>10</v>
      </c>
      <c r="C17" s="53" t="s">
        <v>2</v>
      </c>
      <c r="D17" s="19">
        <f>'B一般'!D17+'B原料'!D17</f>
        <v>6993696</v>
      </c>
      <c r="E17" s="14">
        <f>'B一般'!E17+'B原料'!E17</f>
        <v>6330432</v>
      </c>
      <c r="F17" s="14">
        <f>'B一般'!F17+'B原料'!F17</f>
        <v>6291051</v>
      </c>
      <c r="G17" s="14">
        <f>'B一般'!G17+'B原料'!G17</f>
        <v>7425462</v>
      </c>
      <c r="H17" s="14">
        <f>'B一般'!H17+'B原料'!H17</f>
        <v>5828369</v>
      </c>
      <c r="I17" s="23">
        <f>'B一般'!I17+'B原料'!I17</f>
        <v>5466195</v>
      </c>
      <c r="J17" s="31">
        <f>SUM(D17:I17)</f>
        <v>38335205</v>
      </c>
      <c r="K17" s="27">
        <f>'B一般'!K17+'B原料'!K17</f>
        <v>1947577</v>
      </c>
      <c r="L17" s="14">
        <f>'B一般'!L17+'B原料'!L17</f>
        <v>4762219</v>
      </c>
      <c r="M17" s="14">
        <f>'B一般'!M17+'B原料'!M17</f>
        <v>4667184</v>
      </c>
      <c r="N17" s="14">
        <f>'B一般'!N17+'B原料'!N17</f>
        <v>11410368</v>
      </c>
      <c r="O17" s="14">
        <f>'B一般'!O17+'B原料'!O17</f>
        <v>5079497</v>
      </c>
      <c r="P17" s="23">
        <f>'B一般'!P17+'B原料'!P17</f>
        <v>6269507</v>
      </c>
      <c r="Q17" s="31">
        <f>SUM(K17:P17)</f>
        <v>34136352</v>
      </c>
      <c r="R17" s="27">
        <f>J17+Q17</f>
        <v>72471557</v>
      </c>
      <c r="S17" s="7"/>
    </row>
    <row r="18" spans="1:19" s="8" customFormat="1" ht="16.5" customHeight="1" thickBot="1">
      <c r="A18" s="110"/>
      <c r="B18" s="54" t="s">
        <v>18</v>
      </c>
      <c r="C18" s="55" t="s">
        <v>3</v>
      </c>
      <c r="D18" s="20">
        <f>IF(OR(D16=0,D17=0)," ",(D17/D16)*1000)</f>
        <v>91724.2121001482</v>
      </c>
      <c r="E18" s="15">
        <f aca="true" t="shared" si="4" ref="E18:R18">IF(OR(E16=0,E17=0)," ",(E17/E16)*1000)</f>
        <v>86532.14319887366</v>
      </c>
      <c r="F18" s="15">
        <f t="shared" si="4"/>
        <v>85224.96172968287</v>
      </c>
      <c r="G18" s="15">
        <f t="shared" si="4"/>
        <v>82803.2249431286</v>
      </c>
      <c r="H18" s="15">
        <f t="shared" si="4"/>
        <v>84498.5067269775</v>
      </c>
      <c r="I18" s="24">
        <f t="shared" si="4"/>
        <v>89178.48111591484</v>
      </c>
      <c r="J18" s="32">
        <f t="shared" si="4"/>
        <v>86502.64685175824</v>
      </c>
      <c r="K18" s="28">
        <f t="shared" si="4"/>
        <v>89547.88725918434</v>
      </c>
      <c r="L18" s="15">
        <f t="shared" si="4"/>
        <v>91602.27360160038</v>
      </c>
      <c r="M18" s="15">
        <f t="shared" si="4"/>
        <v>102654.43747937973</v>
      </c>
      <c r="N18" s="15">
        <f t="shared" si="4"/>
        <v>115811.90560771378</v>
      </c>
      <c r="O18" s="15">
        <f t="shared" si="4"/>
        <v>108157.24810493144</v>
      </c>
      <c r="P18" s="24">
        <f t="shared" si="4"/>
        <v>105426.56554785768</v>
      </c>
      <c r="Q18" s="32">
        <f t="shared" si="4"/>
        <v>105307.43246369838</v>
      </c>
      <c r="R18" s="28">
        <f t="shared" si="4"/>
        <v>94446.77041209288</v>
      </c>
      <c r="S18" s="10"/>
    </row>
    <row r="19" spans="1:19" s="8" customFormat="1" ht="16.5" customHeight="1">
      <c r="A19" s="108" t="s">
        <v>21</v>
      </c>
      <c r="B19" s="53" t="s">
        <v>9</v>
      </c>
      <c r="C19" s="53" t="s">
        <v>1</v>
      </c>
      <c r="D19" s="19">
        <f>'B一般'!D19+'B原料'!D19</f>
        <v>54900</v>
      </c>
      <c r="E19" s="14">
        <f>'B一般'!E19+'B原料'!E19</f>
        <v>34298</v>
      </c>
      <c r="F19" s="14">
        <f>'B一般'!F19+'B原料'!F19</f>
        <v>34790</v>
      </c>
      <c r="G19" s="14">
        <f>'B一般'!G19+'B原料'!G19</f>
        <v>43705</v>
      </c>
      <c r="H19" s="14">
        <f>'B一般'!H19+'B原料'!H19</f>
        <v>18344</v>
      </c>
      <c r="I19" s="23">
        <f>'B一般'!I19+'B原料'!I19</f>
        <v>71082</v>
      </c>
      <c r="J19" s="36">
        <f>SUM(D19:I19)</f>
        <v>257119</v>
      </c>
      <c r="K19" s="27">
        <f>'B一般'!K19+'B原料'!K19</f>
        <v>29622</v>
      </c>
      <c r="L19" s="14">
        <f>'B一般'!L19+'B原料'!L19</f>
        <v>74313</v>
      </c>
      <c r="M19" s="14">
        <f>'B一般'!M19+'B原料'!M19</f>
        <v>29523</v>
      </c>
      <c r="N19" s="14">
        <f>'B一般'!N19+'B原料'!N19</f>
        <v>56184</v>
      </c>
      <c r="O19" s="14">
        <f>'B一般'!O19+'B原料'!O19</f>
        <v>26722</v>
      </c>
      <c r="P19" s="23">
        <f>'B一般'!P19+'B原料'!P19</f>
        <v>11910</v>
      </c>
      <c r="Q19" s="36">
        <f>SUM(K19:P19)</f>
        <v>228274</v>
      </c>
      <c r="R19" s="27">
        <f>J19+Q19</f>
        <v>485393</v>
      </c>
      <c r="S19" s="7"/>
    </row>
    <row r="20" spans="1:19" s="8" customFormat="1" ht="16.5" customHeight="1">
      <c r="A20" s="109"/>
      <c r="B20" s="53" t="s">
        <v>10</v>
      </c>
      <c r="C20" s="53" t="s">
        <v>2</v>
      </c>
      <c r="D20" s="19">
        <f>'B一般'!D20+'B原料'!D20</f>
        <v>4756809</v>
      </c>
      <c r="E20" s="14">
        <f>'B一般'!E20+'B原料'!E20</f>
        <v>2956915</v>
      </c>
      <c r="F20" s="14">
        <f>'B一般'!F20+'B原料'!F20</f>
        <v>2975378</v>
      </c>
      <c r="G20" s="14">
        <f>'B一般'!G20+'B原料'!G20</f>
        <v>3591288</v>
      </c>
      <c r="H20" s="14">
        <f>'B一般'!H20+'B原料'!H20</f>
        <v>1564955</v>
      </c>
      <c r="I20" s="23">
        <f>'B一般'!I20+'B原料'!I20</f>
        <v>6146555</v>
      </c>
      <c r="J20" s="31">
        <f>SUM(D20:I20)</f>
        <v>21991900</v>
      </c>
      <c r="K20" s="27">
        <f>'B一般'!K20+'B原料'!K20</f>
        <v>2677557</v>
      </c>
      <c r="L20" s="14">
        <f>'B一般'!L20+'B原料'!L20</f>
        <v>6732668</v>
      </c>
      <c r="M20" s="14">
        <f>'B一般'!M20+'B原料'!M20</f>
        <v>3315799</v>
      </c>
      <c r="N20" s="14">
        <f>'B一般'!N20+'B原料'!N20</f>
        <v>6862266</v>
      </c>
      <c r="O20" s="14">
        <f>'B一般'!O20+'B原料'!O20</f>
        <v>3006277</v>
      </c>
      <c r="P20" s="23">
        <f>'B一般'!P20+'B原料'!P20</f>
        <v>1175617</v>
      </c>
      <c r="Q20" s="31">
        <f>SUM(K20:P20)</f>
        <v>23770184</v>
      </c>
      <c r="R20" s="27">
        <f>J20+Q20</f>
        <v>45762084</v>
      </c>
      <c r="S20" s="7"/>
    </row>
    <row r="21" spans="1:19" s="8" customFormat="1" ht="16.5" customHeight="1" thickBot="1">
      <c r="A21" s="110"/>
      <c r="B21" s="54" t="s">
        <v>18</v>
      </c>
      <c r="C21" s="55" t="s">
        <v>3</v>
      </c>
      <c r="D21" s="20">
        <f>IF(OR(D19=0,D20=0)," ",(D20/D19)*1000)</f>
        <v>86644.97267759564</v>
      </c>
      <c r="E21" s="15">
        <f aca="true" t="shared" si="5" ref="E21:R21">IF(OR(E19=0,E20=0)," ",(E20/E19)*1000)</f>
        <v>86212.4613680098</v>
      </c>
      <c r="F21" s="15">
        <f t="shared" si="5"/>
        <v>85523.94366197183</v>
      </c>
      <c r="G21" s="15">
        <f t="shared" si="5"/>
        <v>82171.10170461045</v>
      </c>
      <c r="H21" s="15">
        <f t="shared" si="5"/>
        <v>85311.54600959443</v>
      </c>
      <c r="I21" s="24">
        <f t="shared" si="5"/>
        <v>86471.32888776343</v>
      </c>
      <c r="J21" s="32">
        <f t="shared" si="5"/>
        <v>85531.99102361164</v>
      </c>
      <c r="K21" s="28">
        <f t="shared" si="5"/>
        <v>90390.82438727972</v>
      </c>
      <c r="L21" s="15">
        <f t="shared" si="5"/>
        <v>90598.79159770162</v>
      </c>
      <c r="M21" s="15">
        <f t="shared" si="5"/>
        <v>112312.40050130407</v>
      </c>
      <c r="N21" s="15">
        <f t="shared" si="5"/>
        <v>122139.14993592483</v>
      </c>
      <c r="O21" s="15">
        <f t="shared" si="5"/>
        <v>112501.9459621286</v>
      </c>
      <c r="P21" s="24">
        <f t="shared" si="5"/>
        <v>98708.39630562553</v>
      </c>
      <c r="Q21" s="32">
        <f t="shared" si="5"/>
        <v>104130.05423307078</v>
      </c>
      <c r="R21" s="28">
        <f t="shared" si="5"/>
        <v>94278.41769452795</v>
      </c>
      <c r="S21" s="10"/>
    </row>
    <row r="22" spans="1:19" s="8" customFormat="1" ht="16.5" customHeight="1">
      <c r="A22" s="108" t="s">
        <v>39</v>
      </c>
      <c r="B22" s="53" t="s">
        <v>9</v>
      </c>
      <c r="C22" s="53" t="s">
        <v>1</v>
      </c>
      <c r="D22" s="19">
        <f>'B一般'!D22+'B原料'!D22</f>
        <v>0</v>
      </c>
      <c r="E22" s="14">
        <f>'B一般'!E22+'B原料'!E22</f>
        <v>0</v>
      </c>
      <c r="F22" s="14">
        <f>'B一般'!F22+'B原料'!F22</f>
        <v>0</v>
      </c>
      <c r="G22" s="14">
        <f>'B一般'!G22+'B原料'!G22</f>
        <v>0</v>
      </c>
      <c r="H22" s="14">
        <f>'B一般'!H22+'B原料'!H22</f>
        <v>7613</v>
      </c>
      <c r="I22" s="23">
        <f>'B一般'!I22+'B原料'!I22</f>
        <v>0</v>
      </c>
      <c r="J22" s="36">
        <f>SUM(D22:I22)</f>
        <v>7613</v>
      </c>
      <c r="K22" s="27">
        <f>'B一般'!K22+'B原料'!K22</f>
        <v>0</v>
      </c>
      <c r="L22" s="14">
        <f>'B一般'!L22+'B原料'!L22</f>
        <v>0</v>
      </c>
      <c r="M22" s="14">
        <f>'B一般'!M22+'B原料'!M22</f>
        <v>0</v>
      </c>
      <c r="N22" s="14">
        <f>'B一般'!N22+'B原料'!N22</f>
        <v>0</v>
      </c>
      <c r="O22" s="14">
        <f>'B一般'!O22+'B原料'!O22</f>
        <v>0</v>
      </c>
      <c r="P22" s="23">
        <f>'B一般'!P22+'B原料'!P22</f>
        <v>0</v>
      </c>
      <c r="Q22" s="36">
        <f>SUM(K22:P22)</f>
        <v>0</v>
      </c>
      <c r="R22" s="27">
        <f>J22+Q22</f>
        <v>7613</v>
      </c>
      <c r="S22" s="7"/>
    </row>
    <row r="23" spans="1:19" s="8" customFormat="1" ht="16.5" customHeight="1">
      <c r="A23" s="109"/>
      <c r="B23" s="53" t="s">
        <v>10</v>
      </c>
      <c r="C23" s="53" t="s">
        <v>2</v>
      </c>
      <c r="D23" s="19">
        <f>'B一般'!D23+'B原料'!D23</f>
        <v>0</v>
      </c>
      <c r="E23" s="14">
        <f>'B一般'!E23+'B原料'!E23</f>
        <v>0</v>
      </c>
      <c r="F23" s="14">
        <f>'B一般'!F23+'B原料'!F23</f>
        <v>0</v>
      </c>
      <c r="G23" s="14">
        <f>'B一般'!G23+'B原料'!G23</f>
        <v>0</v>
      </c>
      <c r="H23" s="14">
        <f>'B一般'!H23+'B原料'!H23</f>
        <v>620267</v>
      </c>
      <c r="I23" s="23">
        <f>'B一般'!I23+'B原料'!I23</f>
        <v>0</v>
      </c>
      <c r="J23" s="31">
        <f>SUM(D23:I23)</f>
        <v>620267</v>
      </c>
      <c r="K23" s="27">
        <f>'B一般'!K23+'B原料'!K23</f>
        <v>0</v>
      </c>
      <c r="L23" s="14">
        <f>'B一般'!L23+'B原料'!L23</f>
        <v>0</v>
      </c>
      <c r="M23" s="14">
        <f>'B一般'!M23+'B原料'!M23</f>
        <v>0</v>
      </c>
      <c r="N23" s="14">
        <f>'B一般'!N23+'B原料'!N23</f>
        <v>0</v>
      </c>
      <c r="O23" s="14">
        <f>'B一般'!O23+'B原料'!O23</f>
        <v>0</v>
      </c>
      <c r="P23" s="23">
        <f>'B一般'!P23+'B原料'!P23</f>
        <v>0</v>
      </c>
      <c r="Q23" s="31">
        <f>SUM(K23:P23)</f>
        <v>0</v>
      </c>
      <c r="R23" s="27">
        <f>J23+Q23</f>
        <v>620267</v>
      </c>
      <c r="S23" s="7"/>
    </row>
    <row r="24" spans="1:19" s="8" customFormat="1" ht="16.5" customHeight="1" thickBot="1">
      <c r="A24" s="110"/>
      <c r="B24" s="54" t="s">
        <v>18</v>
      </c>
      <c r="C24" s="55" t="s">
        <v>3</v>
      </c>
      <c r="D24" s="20" t="str">
        <f>IF(OR(D22=0,D23=0)," ",(D23/D22)*1000)</f>
        <v> </v>
      </c>
      <c r="E24" s="15" t="str">
        <f aca="true" t="shared" si="6" ref="E24:R24">IF(OR(E22=0,E23=0)," ",(E23/E22)*1000)</f>
        <v> </v>
      </c>
      <c r="F24" s="15" t="str">
        <f t="shared" si="6"/>
        <v> </v>
      </c>
      <c r="G24" s="15" t="str">
        <f t="shared" si="6"/>
        <v> </v>
      </c>
      <c r="H24" s="15">
        <f t="shared" si="6"/>
        <v>81474.71430447917</v>
      </c>
      <c r="I24" s="24" t="str">
        <f t="shared" si="6"/>
        <v> </v>
      </c>
      <c r="J24" s="32">
        <f t="shared" si="6"/>
        <v>81474.71430447917</v>
      </c>
      <c r="K24" s="28" t="str">
        <f t="shared" si="6"/>
        <v> </v>
      </c>
      <c r="L24" s="15" t="str">
        <f t="shared" si="6"/>
        <v> </v>
      </c>
      <c r="M24" s="15" t="str">
        <f t="shared" si="6"/>
        <v> </v>
      </c>
      <c r="N24" s="15" t="str">
        <f t="shared" si="6"/>
        <v> </v>
      </c>
      <c r="O24" s="15" t="str">
        <f t="shared" si="6"/>
        <v> </v>
      </c>
      <c r="P24" s="24" t="str">
        <f t="shared" si="6"/>
        <v> </v>
      </c>
      <c r="Q24" s="32" t="str">
        <f t="shared" si="6"/>
        <v> </v>
      </c>
      <c r="R24" s="28">
        <f t="shared" si="6"/>
        <v>81474.71430447917</v>
      </c>
      <c r="S24" s="10"/>
    </row>
    <row r="25" spans="1:19" s="8" customFormat="1" ht="16.5" customHeight="1">
      <c r="A25" s="108" t="s">
        <v>11</v>
      </c>
      <c r="B25" s="53" t="s">
        <v>9</v>
      </c>
      <c r="C25" s="53" t="s">
        <v>1</v>
      </c>
      <c r="D25" s="19">
        <f>'B一般'!D25+'B原料'!D25</f>
        <v>1001</v>
      </c>
      <c r="E25" s="14">
        <f>'B一般'!E25+'B原料'!E25</f>
        <v>750</v>
      </c>
      <c r="F25" s="14">
        <f>'B一般'!F25+'B原料'!F25</f>
        <v>590</v>
      </c>
      <c r="G25" s="14">
        <f>'B一般'!G25+'B原料'!G25</f>
        <v>836</v>
      </c>
      <c r="H25" s="14">
        <f>'B一般'!H25+'B原料'!H25</f>
        <v>769</v>
      </c>
      <c r="I25" s="23">
        <f>'B一般'!I25+'B原料'!I25</f>
        <v>1330</v>
      </c>
      <c r="J25" s="36">
        <f>SUM(D25:I25)</f>
        <v>5276</v>
      </c>
      <c r="K25" s="27">
        <f>'B一般'!K25+'B原料'!K25</f>
        <v>2207</v>
      </c>
      <c r="L25" s="14">
        <f>'B一般'!L25+'B原料'!L25</f>
        <v>2769</v>
      </c>
      <c r="M25" s="14">
        <f>'B一般'!M25+'B原料'!M25</f>
        <v>3623</v>
      </c>
      <c r="N25" s="14">
        <f>'B一般'!N25+'B原料'!N25</f>
        <v>1790</v>
      </c>
      <c r="O25" s="14">
        <f>'B一般'!O25+'B原料'!O25</f>
        <v>1157</v>
      </c>
      <c r="P25" s="23">
        <f>'B一般'!P25+'B原料'!P25</f>
        <v>1413</v>
      </c>
      <c r="Q25" s="36">
        <f>SUM(K25:P25)</f>
        <v>12959</v>
      </c>
      <c r="R25" s="27">
        <f>J25+Q25</f>
        <v>18235</v>
      </c>
      <c r="S25" s="7"/>
    </row>
    <row r="26" spans="1:19" s="8" customFormat="1" ht="16.5" customHeight="1">
      <c r="A26" s="109"/>
      <c r="B26" s="53" t="s">
        <v>10</v>
      </c>
      <c r="C26" s="53" t="s">
        <v>2</v>
      </c>
      <c r="D26" s="19">
        <f>'B一般'!D26+'B原料'!D26</f>
        <v>242404</v>
      </c>
      <c r="E26" s="14">
        <f>'B一般'!E26+'B原料'!E26</f>
        <v>189495</v>
      </c>
      <c r="F26" s="14">
        <f>'B一般'!F26+'B原料'!F26</f>
        <v>152041</v>
      </c>
      <c r="G26" s="14">
        <f>'B一般'!G26+'B原料'!G26</f>
        <v>210965</v>
      </c>
      <c r="H26" s="14">
        <f>'B一般'!H26+'B原料'!H26</f>
        <v>190562</v>
      </c>
      <c r="I26" s="23">
        <f>'B一般'!I26+'B原料'!I26</f>
        <v>336439</v>
      </c>
      <c r="J26" s="31">
        <f>SUM(D26:I26)</f>
        <v>1321906</v>
      </c>
      <c r="K26" s="27">
        <f>'B一般'!K26+'B原料'!K26</f>
        <v>558042</v>
      </c>
      <c r="L26" s="14">
        <f>'B一般'!L26+'B原料'!L26</f>
        <v>699339</v>
      </c>
      <c r="M26" s="14">
        <f>'B一般'!M26+'B原料'!M26</f>
        <v>915288</v>
      </c>
      <c r="N26" s="14">
        <f>'B一般'!N26+'B原料'!N26</f>
        <v>449390</v>
      </c>
      <c r="O26" s="14">
        <f>'B一般'!O26+'B原料'!O26</f>
        <v>286816</v>
      </c>
      <c r="P26" s="23">
        <f>'B一般'!P26+'B原料'!P26</f>
        <v>356139</v>
      </c>
      <c r="Q26" s="31">
        <f>SUM(K26:P26)</f>
        <v>3265014</v>
      </c>
      <c r="R26" s="27">
        <f>J26+Q26</f>
        <v>4586920</v>
      </c>
      <c r="S26" s="7"/>
    </row>
    <row r="27" spans="1:19" s="8" customFormat="1" ht="16.5" customHeight="1" thickBot="1">
      <c r="A27" s="110"/>
      <c r="B27" s="54" t="s">
        <v>18</v>
      </c>
      <c r="C27" s="55" t="s">
        <v>3</v>
      </c>
      <c r="D27" s="20">
        <f>IF(OR(D25=0,D26=0)," ",(D26/D25)*1000)</f>
        <v>242161.83816183815</v>
      </c>
      <c r="E27" s="15">
        <f aca="true" t="shared" si="7" ref="E27:R27">IF(OR(E25=0,E26=0)," ",(E26/E25)*1000)</f>
        <v>252660</v>
      </c>
      <c r="F27" s="15">
        <f t="shared" si="7"/>
        <v>257696.61016949153</v>
      </c>
      <c r="G27" s="15">
        <f t="shared" si="7"/>
        <v>252350.47846889953</v>
      </c>
      <c r="H27" s="15">
        <f t="shared" si="7"/>
        <v>247804.94148244476</v>
      </c>
      <c r="I27" s="24">
        <f t="shared" si="7"/>
        <v>252961.65413533832</v>
      </c>
      <c r="J27" s="32">
        <f t="shared" si="7"/>
        <v>250550.79605761942</v>
      </c>
      <c r="K27" s="28">
        <f t="shared" si="7"/>
        <v>252850.92886270955</v>
      </c>
      <c r="L27" s="15">
        <f t="shared" si="7"/>
        <v>252560.13001083423</v>
      </c>
      <c r="M27" s="15">
        <f t="shared" si="7"/>
        <v>252632.6248964946</v>
      </c>
      <c r="N27" s="15">
        <f t="shared" si="7"/>
        <v>251055.86592178768</v>
      </c>
      <c r="O27" s="15">
        <f t="shared" si="7"/>
        <v>247896.28349178913</v>
      </c>
      <c r="P27" s="24">
        <f t="shared" si="7"/>
        <v>252044.58598726115</v>
      </c>
      <c r="Q27" s="32">
        <f t="shared" si="7"/>
        <v>251949.5331429894</v>
      </c>
      <c r="R27" s="28">
        <f t="shared" si="7"/>
        <v>251544.8313682479</v>
      </c>
      <c r="S27" s="10"/>
    </row>
    <row r="28" spans="1:19" s="8" customFormat="1" ht="16.5" customHeight="1">
      <c r="A28" s="108" t="s">
        <v>49</v>
      </c>
      <c r="B28" s="53" t="s">
        <v>9</v>
      </c>
      <c r="C28" s="53" t="s">
        <v>1</v>
      </c>
      <c r="D28" s="19">
        <f>'B一般'!D28+'B原料'!D28</f>
        <v>24</v>
      </c>
      <c r="E28" s="14">
        <f>'B一般'!E28+'B原料'!E28</f>
        <v>28</v>
      </c>
      <c r="F28" s="14">
        <f>'B一般'!F28+'B原料'!F28</f>
        <v>28</v>
      </c>
      <c r="G28" s="14">
        <f>'B一般'!G28+'B原料'!G28</f>
        <v>33</v>
      </c>
      <c r="H28" s="14">
        <f>'B一般'!H28+'B原料'!H28</f>
        <v>48</v>
      </c>
      <c r="I28" s="23">
        <f>'B一般'!I28+'B原料'!I28</f>
        <v>84</v>
      </c>
      <c r="J28" s="36">
        <f>SUM(D28:I28)</f>
        <v>245</v>
      </c>
      <c r="K28" s="27">
        <f>'B一般'!K28+'B原料'!K28</f>
        <v>48</v>
      </c>
      <c r="L28" s="14">
        <f>'B一般'!L28+'B原料'!L28</f>
        <v>62</v>
      </c>
      <c r="M28" s="14">
        <f>'B一般'!M28+'B原料'!M28</f>
        <v>25</v>
      </c>
      <c r="N28" s="14">
        <f>'B一般'!N28+'B原料'!N28</f>
        <v>12</v>
      </c>
      <c r="O28" s="14">
        <f>'B一般'!O28+'B原料'!O28</f>
        <v>24</v>
      </c>
      <c r="P28" s="23">
        <f>'B一般'!P28+'B原料'!P28</f>
        <v>0</v>
      </c>
      <c r="Q28" s="36">
        <f>SUM(K28:P28)</f>
        <v>171</v>
      </c>
      <c r="R28" s="27">
        <f>J28+Q28</f>
        <v>416</v>
      </c>
      <c r="S28" s="7"/>
    </row>
    <row r="29" spans="1:19" s="8" customFormat="1" ht="16.5" customHeight="1">
      <c r="A29" s="109"/>
      <c r="B29" s="53" t="s">
        <v>10</v>
      </c>
      <c r="C29" s="53" t="s">
        <v>2</v>
      </c>
      <c r="D29" s="19">
        <f>'B一般'!D29+'B原料'!D29</f>
        <v>14370</v>
      </c>
      <c r="E29" s="14">
        <f>'B一般'!E29+'B原料'!E29</f>
        <v>18515</v>
      </c>
      <c r="F29" s="14">
        <f>'B一般'!F29+'B原料'!F29</f>
        <v>18590</v>
      </c>
      <c r="G29" s="14">
        <f>'B一般'!G29+'B原料'!G29</f>
        <v>23642</v>
      </c>
      <c r="H29" s="14">
        <f>'B一般'!H29+'B原料'!H29</f>
        <v>28442</v>
      </c>
      <c r="I29" s="23">
        <f>'B一般'!I29+'B原料'!I29</f>
        <v>45971</v>
      </c>
      <c r="J29" s="31">
        <f>SUM(D29:I29)</f>
        <v>149530</v>
      </c>
      <c r="K29" s="27">
        <f>'B一般'!K29+'B原料'!K29</f>
        <v>12655</v>
      </c>
      <c r="L29" s="14">
        <f>'B一般'!L29+'B原料'!L29</f>
        <v>15883</v>
      </c>
      <c r="M29" s="14">
        <f>'B一般'!M29+'B原料'!M29</f>
        <v>6231</v>
      </c>
      <c r="N29" s="14">
        <f>'B一般'!N29+'B原料'!N29</f>
        <v>3616</v>
      </c>
      <c r="O29" s="14">
        <f>'B一般'!O29+'B原料'!O29</f>
        <v>7025</v>
      </c>
      <c r="P29" s="23">
        <f>'B一般'!P29+'B原料'!P29</f>
        <v>0</v>
      </c>
      <c r="Q29" s="31">
        <f>SUM(K29:P29)</f>
        <v>45410</v>
      </c>
      <c r="R29" s="27">
        <f>J29+Q29</f>
        <v>194940</v>
      </c>
      <c r="S29" s="7"/>
    </row>
    <row r="30" spans="1:19" s="8" customFormat="1" ht="16.5" customHeight="1" thickBot="1">
      <c r="A30" s="110"/>
      <c r="B30" s="54" t="s">
        <v>18</v>
      </c>
      <c r="C30" s="55" t="s">
        <v>3</v>
      </c>
      <c r="D30" s="20">
        <f>IF(OR(D28=0,D29=0)," ",(D29/D28)*1000)</f>
        <v>598750</v>
      </c>
      <c r="E30" s="15">
        <f aca="true" t="shared" si="8" ref="E30:R30">IF(OR(E28=0,E29=0)," ",(E29/E28)*1000)</f>
        <v>661250</v>
      </c>
      <c r="F30" s="15">
        <f t="shared" si="8"/>
        <v>663928.5714285715</v>
      </c>
      <c r="G30" s="15">
        <f t="shared" si="8"/>
        <v>716424.2424242424</v>
      </c>
      <c r="H30" s="15">
        <f t="shared" si="8"/>
        <v>592541.6666666666</v>
      </c>
      <c r="I30" s="24">
        <f t="shared" si="8"/>
        <v>547273.8095238095</v>
      </c>
      <c r="J30" s="32">
        <f t="shared" si="8"/>
        <v>610326.530612245</v>
      </c>
      <c r="K30" s="28">
        <f t="shared" si="8"/>
        <v>263645.8333333333</v>
      </c>
      <c r="L30" s="15">
        <f t="shared" si="8"/>
        <v>256177.41935483873</v>
      </c>
      <c r="M30" s="15">
        <f t="shared" si="8"/>
        <v>249240</v>
      </c>
      <c r="N30" s="15">
        <f t="shared" si="8"/>
        <v>301333.3333333333</v>
      </c>
      <c r="O30" s="15">
        <f t="shared" si="8"/>
        <v>292708.3333333333</v>
      </c>
      <c r="P30" s="24" t="str">
        <f t="shared" si="8"/>
        <v> </v>
      </c>
      <c r="Q30" s="32">
        <f t="shared" si="8"/>
        <v>265555.55555555556</v>
      </c>
      <c r="R30" s="28">
        <f t="shared" si="8"/>
        <v>468605.76923076925</v>
      </c>
      <c r="S30" s="10"/>
    </row>
    <row r="31" spans="1:19" s="8" customFormat="1" ht="16.5" customHeight="1">
      <c r="A31" s="108" t="s">
        <v>22</v>
      </c>
      <c r="B31" s="53" t="s">
        <v>9</v>
      </c>
      <c r="C31" s="53" t="s">
        <v>1</v>
      </c>
      <c r="D31" s="19">
        <f>'B一般'!D31+'B原料'!D31</f>
        <v>0</v>
      </c>
      <c r="E31" s="14">
        <f>'B一般'!E31+'B原料'!E31</f>
        <v>0</v>
      </c>
      <c r="F31" s="14">
        <f>'B一般'!F31+'B原料'!F31</f>
        <v>0</v>
      </c>
      <c r="G31" s="14">
        <f>'B一般'!G31+'B原料'!G31</f>
        <v>0</v>
      </c>
      <c r="H31" s="14">
        <f>'B一般'!H31+'B原料'!H31</f>
        <v>0</v>
      </c>
      <c r="I31" s="23">
        <f>'B一般'!I31+'B原料'!I31</f>
        <v>0</v>
      </c>
      <c r="J31" s="36">
        <f>SUM(D31:I31)</f>
        <v>0</v>
      </c>
      <c r="K31" s="27">
        <f>'B一般'!K31+'B原料'!K31</f>
        <v>0</v>
      </c>
      <c r="L31" s="14">
        <f>'B一般'!L31+'B原料'!L31</f>
        <v>0</v>
      </c>
      <c r="M31" s="14">
        <f>'B一般'!M31+'B原料'!M31</f>
        <v>0</v>
      </c>
      <c r="N31" s="14">
        <f>'B一般'!N31+'B原料'!N31</f>
        <v>0</v>
      </c>
      <c r="O31" s="14">
        <f>'B一般'!O31+'B原料'!O31</f>
        <v>0</v>
      </c>
      <c r="P31" s="23">
        <f>'B一般'!P31+'B原料'!P31</f>
        <v>0</v>
      </c>
      <c r="Q31" s="36">
        <f>SUM(K31:P31)</f>
        <v>0</v>
      </c>
      <c r="R31" s="27">
        <f>J31+Q31</f>
        <v>0</v>
      </c>
      <c r="S31" s="7"/>
    </row>
    <row r="32" spans="1:19" s="8" customFormat="1" ht="16.5" customHeight="1">
      <c r="A32" s="109"/>
      <c r="B32" s="53" t="s">
        <v>10</v>
      </c>
      <c r="C32" s="53" t="s">
        <v>2</v>
      </c>
      <c r="D32" s="21">
        <f>'B一般'!D32+'B原料'!D32</f>
        <v>0</v>
      </c>
      <c r="E32" s="16">
        <f>'B一般'!E32+'B原料'!E32</f>
        <v>0</v>
      </c>
      <c r="F32" s="16">
        <f>'B一般'!F32+'B原料'!F32</f>
        <v>0</v>
      </c>
      <c r="G32" s="16">
        <f>'B一般'!G32+'B原料'!G32</f>
        <v>0</v>
      </c>
      <c r="H32" s="16">
        <f>'B一般'!H32+'B原料'!H32</f>
        <v>0</v>
      </c>
      <c r="I32" s="25">
        <f>'B一般'!I32+'B原料'!I32</f>
        <v>0</v>
      </c>
      <c r="J32" s="31">
        <f>SUM(D32:I32)</f>
        <v>0</v>
      </c>
      <c r="K32" s="29">
        <f>'B一般'!K32+'B原料'!K32</f>
        <v>0</v>
      </c>
      <c r="L32" s="16">
        <f>'B一般'!L32+'B原料'!L32</f>
        <v>0</v>
      </c>
      <c r="M32" s="16">
        <f>'B一般'!M32+'B原料'!M32</f>
        <v>0</v>
      </c>
      <c r="N32" s="16">
        <f>'B一般'!N32+'B原料'!N32</f>
        <v>0</v>
      </c>
      <c r="O32" s="16">
        <f>'B一般'!O32+'B原料'!O32</f>
        <v>0</v>
      </c>
      <c r="P32" s="25">
        <f>'B一般'!P32+'B原料'!P32</f>
        <v>0</v>
      </c>
      <c r="Q32" s="31">
        <f>SUM(K32:P32)</f>
        <v>0</v>
      </c>
      <c r="R32" s="27">
        <f>J32+Q32</f>
        <v>0</v>
      </c>
      <c r="S32" s="7"/>
    </row>
    <row r="33" spans="1:19" s="8" customFormat="1" ht="16.5" customHeight="1" thickBot="1">
      <c r="A33" s="110"/>
      <c r="B33" s="54" t="s">
        <v>18</v>
      </c>
      <c r="C33" s="55" t="s">
        <v>3</v>
      </c>
      <c r="D33" s="20" t="str">
        <f>IF(OR(D31=0,D32=0)," ",(D32/D31)*1000)</f>
        <v> </v>
      </c>
      <c r="E33" s="15" t="str">
        <f aca="true" t="shared" si="9" ref="E33:R33">IF(OR(E31=0,E32=0)," ",(E32/E31)*1000)</f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24" t="str">
        <f t="shared" si="9"/>
        <v> </v>
      </c>
      <c r="J33" s="32" t="str">
        <f t="shared" si="9"/>
        <v> </v>
      </c>
      <c r="K33" s="28" t="str">
        <f t="shared" si="9"/>
        <v> 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 t="shared" si="9"/>
        <v> </v>
      </c>
      <c r="P33" s="24" t="str">
        <f t="shared" si="9"/>
        <v> </v>
      </c>
      <c r="Q33" s="32" t="str">
        <f t="shared" si="9"/>
        <v> </v>
      </c>
      <c r="R33" s="28" t="str">
        <f t="shared" si="9"/>
        <v> </v>
      </c>
      <c r="S33" s="10"/>
    </row>
    <row r="34" spans="1:19" s="8" customFormat="1" ht="16.5" customHeight="1">
      <c r="A34" s="108" t="s">
        <v>23</v>
      </c>
      <c r="B34" s="53" t="s">
        <v>9</v>
      </c>
      <c r="C34" s="53" t="s">
        <v>1</v>
      </c>
      <c r="D34" s="19">
        <f>'B一般'!D34+'B原料'!D34</f>
        <v>0</v>
      </c>
      <c r="E34" s="14">
        <f>'B一般'!E34+'B原料'!E34</f>
        <v>0</v>
      </c>
      <c r="F34" s="14">
        <f>'B一般'!F34+'B原料'!F34</f>
        <v>0</v>
      </c>
      <c r="G34" s="14">
        <f>'B一般'!G34+'B原料'!G34</f>
        <v>0</v>
      </c>
      <c r="H34" s="14">
        <f>'B一般'!H34+'B原料'!H34</f>
        <v>0</v>
      </c>
      <c r="I34" s="23">
        <f>'B一般'!I34+'B原料'!I34</f>
        <v>0</v>
      </c>
      <c r="J34" s="36">
        <f>SUM(D34:I34)</f>
        <v>0</v>
      </c>
      <c r="K34" s="27">
        <f>'B一般'!K34+'B原料'!K34</f>
        <v>0</v>
      </c>
      <c r="L34" s="14">
        <f>'B一般'!L34+'B原料'!L34</f>
        <v>0</v>
      </c>
      <c r="M34" s="14">
        <f>'B一般'!M34+'B原料'!M34</f>
        <v>0</v>
      </c>
      <c r="N34" s="14">
        <f>'B一般'!N34+'B原料'!N34</f>
        <v>0</v>
      </c>
      <c r="O34" s="14">
        <f>'B一般'!O34+'B原料'!O34</f>
        <v>0</v>
      </c>
      <c r="P34" s="23">
        <f>'B一般'!P34+'B原料'!P34</f>
        <v>0</v>
      </c>
      <c r="Q34" s="36">
        <f>SUM(K34:P34)</f>
        <v>0</v>
      </c>
      <c r="R34" s="27">
        <f>J34+Q34</f>
        <v>0</v>
      </c>
      <c r="S34" s="7"/>
    </row>
    <row r="35" spans="1:19" s="8" customFormat="1" ht="16.5" customHeight="1">
      <c r="A35" s="109"/>
      <c r="B35" s="53" t="s">
        <v>10</v>
      </c>
      <c r="C35" s="53" t="s">
        <v>2</v>
      </c>
      <c r="D35" s="19">
        <f>'B一般'!D35+'B原料'!D35</f>
        <v>0</v>
      </c>
      <c r="E35" s="14">
        <f>'B一般'!E35+'B原料'!E35</f>
        <v>0</v>
      </c>
      <c r="F35" s="14">
        <f>'B一般'!F35+'B原料'!F35</f>
        <v>0</v>
      </c>
      <c r="G35" s="14">
        <f>'B一般'!G35+'B原料'!G35</f>
        <v>0</v>
      </c>
      <c r="H35" s="14">
        <f>'B一般'!H35+'B原料'!H35</f>
        <v>0</v>
      </c>
      <c r="I35" s="23">
        <f>'B一般'!I35+'B原料'!I35</f>
        <v>0</v>
      </c>
      <c r="J35" s="31">
        <f>SUM(D35:I35)</f>
        <v>0</v>
      </c>
      <c r="K35" s="27">
        <f>'B一般'!K35+'B原料'!K35</f>
        <v>0</v>
      </c>
      <c r="L35" s="14">
        <f>'B一般'!L35+'B原料'!L35</f>
        <v>0</v>
      </c>
      <c r="M35" s="14">
        <f>'B一般'!M35+'B原料'!M35</f>
        <v>0</v>
      </c>
      <c r="N35" s="14">
        <f>'B一般'!N35+'B原料'!N35</f>
        <v>0</v>
      </c>
      <c r="O35" s="14">
        <f>'B一般'!O35+'B原料'!O35</f>
        <v>0</v>
      </c>
      <c r="P35" s="23">
        <f>'B一般'!P35+'B原料'!P35</f>
        <v>0</v>
      </c>
      <c r="Q35" s="31">
        <f>SUM(K35:P35)</f>
        <v>0</v>
      </c>
      <c r="R35" s="27">
        <f>J35+Q35</f>
        <v>0</v>
      </c>
      <c r="S35" s="7"/>
    </row>
    <row r="36" spans="1:19" s="8" customFormat="1" ht="16.5" customHeight="1" thickBot="1">
      <c r="A36" s="110"/>
      <c r="B36" s="54" t="s">
        <v>18</v>
      </c>
      <c r="C36" s="55" t="s">
        <v>3</v>
      </c>
      <c r="D36" s="20" t="str">
        <f>IF(OR(D34=0,D35=0)," ",(D35/D34)*1000)</f>
        <v> </v>
      </c>
      <c r="E36" s="15" t="str">
        <f aca="true" t="shared" si="10" ref="E36:R36">IF(OR(E34=0,E35=0)," ",(E35/E34)*1000)</f>
        <v> </v>
      </c>
      <c r="F36" s="15" t="str">
        <f t="shared" si="10"/>
        <v> </v>
      </c>
      <c r="G36" s="15" t="str">
        <f t="shared" si="10"/>
        <v> </v>
      </c>
      <c r="H36" s="15" t="str">
        <f t="shared" si="10"/>
        <v> </v>
      </c>
      <c r="I36" s="24" t="str">
        <f t="shared" si="10"/>
        <v> </v>
      </c>
      <c r="J36" s="32" t="str">
        <f t="shared" si="10"/>
        <v> </v>
      </c>
      <c r="K36" s="28" t="str">
        <f t="shared" si="10"/>
        <v> </v>
      </c>
      <c r="L36" s="15" t="str">
        <f t="shared" si="10"/>
        <v> </v>
      </c>
      <c r="M36" s="15" t="str">
        <f t="shared" si="10"/>
        <v> </v>
      </c>
      <c r="N36" s="15" t="str">
        <f t="shared" si="10"/>
        <v> </v>
      </c>
      <c r="O36" s="15" t="str">
        <f t="shared" si="10"/>
        <v> </v>
      </c>
      <c r="P36" s="24" t="str">
        <f t="shared" si="10"/>
        <v> </v>
      </c>
      <c r="Q36" s="32" t="str">
        <f t="shared" si="10"/>
        <v> </v>
      </c>
      <c r="R36" s="28" t="str">
        <f t="shared" si="10"/>
        <v> </v>
      </c>
      <c r="S36" s="10"/>
    </row>
    <row r="37" spans="1:19" s="8" customFormat="1" ht="16.5" customHeight="1">
      <c r="A37" s="108" t="s">
        <v>48</v>
      </c>
      <c r="B37" s="86" t="s">
        <v>9</v>
      </c>
      <c r="C37" s="86" t="s">
        <v>1</v>
      </c>
      <c r="D37" s="22">
        <f>'B一般'!D37+'B原料'!D37</f>
        <v>0</v>
      </c>
      <c r="E37" s="17">
        <f>'B一般'!E37+'B原料'!E37</f>
        <v>0</v>
      </c>
      <c r="F37" s="17">
        <f>'B一般'!F37+'B原料'!F37</f>
        <v>0</v>
      </c>
      <c r="G37" s="17">
        <f>'B一般'!G37+'B原料'!G37</f>
        <v>0</v>
      </c>
      <c r="H37" s="17">
        <f>'B一般'!H37+'B原料'!H37</f>
        <v>0</v>
      </c>
      <c r="I37" s="26">
        <f>'B一般'!I37+'B原料'!I37</f>
        <v>0</v>
      </c>
      <c r="J37" s="36">
        <f>SUM(D37:I37)</f>
        <v>0</v>
      </c>
      <c r="K37" s="30">
        <f>'B一般'!K37+'B原料'!K37</f>
        <v>0</v>
      </c>
      <c r="L37" s="17">
        <f>'B一般'!L37+'B原料'!L37</f>
        <v>0</v>
      </c>
      <c r="M37" s="17">
        <f>'B一般'!M37+'B原料'!M37</f>
        <v>11516</v>
      </c>
      <c r="N37" s="17">
        <f>'B一般'!N37+'B原料'!N37</f>
        <v>0</v>
      </c>
      <c r="O37" s="17">
        <f>'B一般'!O37+'B原料'!O37</f>
        <v>0</v>
      </c>
      <c r="P37" s="26">
        <f>'B一般'!P37+'B原料'!P37</f>
        <v>0</v>
      </c>
      <c r="Q37" s="36">
        <f>SUM(K37:P37)</f>
        <v>11516</v>
      </c>
      <c r="R37" s="27">
        <f>J37+Q37</f>
        <v>11516</v>
      </c>
      <c r="S37" s="7"/>
    </row>
    <row r="38" spans="1:19" s="8" customFormat="1" ht="16.5" customHeight="1">
      <c r="A38" s="109"/>
      <c r="B38" s="53" t="s">
        <v>10</v>
      </c>
      <c r="C38" s="53" t="s">
        <v>2</v>
      </c>
      <c r="D38" s="21">
        <f>'B一般'!D38+'B原料'!D38</f>
        <v>0</v>
      </c>
      <c r="E38" s="16">
        <f>'B一般'!E38+'B原料'!E38</f>
        <v>0</v>
      </c>
      <c r="F38" s="16">
        <f>'B一般'!F38+'B原料'!F38</f>
        <v>0</v>
      </c>
      <c r="G38" s="16">
        <f>'B一般'!G38+'B原料'!G38</f>
        <v>0</v>
      </c>
      <c r="H38" s="16">
        <f>'B一般'!H38+'B原料'!H38</f>
        <v>0</v>
      </c>
      <c r="I38" s="25">
        <f>'B一般'!I38+'B原料'!I38</f>
        <v>0</v>
      </c>
      <c r="J38" s="31">
        <f>SUM(D38:I38)</f>
        <v>0</v>
      </c>
      <c r="K38" s="29">
        <f>'B一般'!K38+'B原料'!K38</f>
        <v>0</v>
      </c>
      <c r="L38" s="16">
        <f>'B一般'!L38+'B原料'!L38</f>
        <v>0</v>
      </c>
      <c r="M38" s="16">
        <f>'B一般'!M38+'B原料'!M38</f>
        <v>1540633</v>
      </c>
      <c r="N38" s="16">
        <f>'B一般'!N38+'B原料'!N38</f>
        <v>0</v>
      </c>
      <c r="O38" s="16">
        <f>'B一般'!O38+'B原料'!O38</f>
        <v>0</v>
      </c>
      <c r="P38" s="25">
        <f>'B一般'!P38+'B原料'!P38</f>
        <v>0</v>
      </c>
      <c r="Q38" s="31">
        <f>SUM(K38:P38)</f>
        <v>1540633</v>
      </c>
      <c r="R38" s="27">
        <f>J38+Q38</f>
        <v>1540633</v>
      </c>
      <c r="S38" s="7"/>
    </row>
    <row r="39" spans="1:19" s="8" customFormat="1" ht="16.5" customHeight="1" thickBot="1">
      <c r="A39" s="110"/>
      <c r="B39" s="54" t="s">
        <v>18</v>
      </c>
      <c r="C39" s="55" t="s">
        <v>3</v>
      </c>
      <c r="D39" s="20" t="str">
        <f>IF(OR(D37=0,D38=0)," ",(D38/D37)*1000)</f>
        <v> </v>
      </c>
      <c r="E39" s="15" t="str">
        <f aca="true" t="shared" si="11" ref="E39:R39">IF(OR(E37=0,E38=0)," ",(E38/E37)*1000)</f>
        <v> </v>
      </c>
      <c r="F39" s="15" t="str">
        <f t="shared" si="11"/>
        <v> </v>
      </c>
      <c r="G39" s="15" t="str">
        <f t="shared" si="11"/>
        <v> </v>
      </c>
      <c r="H39" s="15" t="str">
        <f t="shared" si="11"/>
        <v> </v>
      </c>
      <c r="I39" s="24" t="str">
        <f t="shared" si="11"/>
        <v> </v>
      </c>
      <c r="J39" s="32" t="str">
        <f t="shared" si="11"/>
        <v> </v>
      </c>
      <c r="K39" s="28" t="str">
        <f t="shared" si="11"/>
        <v> </v>
      </c>
      <c r="L39" s="15" t="str">
        <f t="shared" si="11"/>
        <v> </v>
      </c>
      <c r="M39" s="15">
        <f t="shared" si="11"/>
        <v>133781.9555401181</v>
      </c>
      <c r="N39" s="15" t="str">
        <f t="shared" si="11"/>
        <v> </v>
      </c>
      <c r="O39" s="15" t="str">
        <f t="shared" si="11"/>
        <v> </v>
      </c>
      <c r="P39" s="24" t="str">
        <f t="shared" si="11"/>
        <v> </v>
      </c>
      <c r="Q39" s="32">
        <f t="shared" si="11"/>
        <v>133781.9555401181</v>
      </c>
      <c r="R39" s="28">
        <f t="shared" si="11"/>
        <v>133781.9555401181</v>
      </c>
      <c r="S39" s="10"/>
    </row>
    <row r="40" spans="1:19" s="8" customFormat="1" ht="16.5" customHeight="1">
      <c r="A40" s="108" t="s">
        <v>51</v>
      </c>
      <c r="B40" s="86" t="s">
        <v>9</v>
      </c>
      <c r="C40" s="86" t="s">
        <v>1</v>
      </c>
      <c r="D40" s="22">
        <f>'B一般'!D40+'B原料'!D40</f>
        <v>0</v>
      </c>
      <c r="E40" s="17">
        <f>'B一般'!E40+'B原料'!E40</f>
        <v>31503</v>
      </c>
      <c r="F40" s="17">
        <f>'B一般'!F40+'B原料'!F40</f>
        <v>49744</v>
      </c>
      <c r="G40" s="17">
        <f>'B一般'!G40+'B原料'!G40</f>
        <v>37518</v>
      </c>
      <c r="H40" s="17">
        <f>'B一般'!H40+'B原料'!H40</f>
        <v>16013</v>
      </c>
      <c r="I40" s="26">
        <f>'B一般'!I40+'B原料'!I40</f>
        <v>21739</v>
      </c>
      <c r="J40" s="36">
        <f>SUM(D40:I40)</f>
        <v>156517</v>
      </c>
      <c r="K40" s="30">
        <f>'B一般'!K40+'B原料'!K40</f>
        <v>15024</v>
      </c>
      <c r="L40" s="17">
        <f>'B一般'!L40+'B原料'!L40</f>
        <v>0</v>
      </c>
      <c r="M40" s="17">
        <f>'B一般'!M40+'B原料'!M40</f>
        <v>0</v>
      </c>
      <c r="N40" s="17">
        <f>'B一般'!N40+'B原料'!N40</f>
        <v>0</v>
      </c>
      <c r="O40" s="17">
        <f>'B一般'!O40+'B原料'!O40</f>
        <v>0</v>
      </c>
      <c r="P40" s="26">
        <f>'B一般'!P40+'B原料'!P40</f>
        <v>0</v>
      </c>
      <c r="Q40" s="36">
        <f>SUM(K40:P40)</f>
        <v>15024</v>
      </c>
      <c r="R40" s="27">
        <f>J40+Q40</f>
        <v>171541</v>
      </c>
      <c r="S40" s="7"/>
    </row>
    <row r="41" spans="1:19" s="8" customFormat="1" ht="16.5" customHeight="1">
      <c r="A41" s="109"/>
      <c r="B41" s="53" t="s">
        <v>10</v>
      </c>
      <c r="C41" s="53" t="s">
        <v>2</v>
      </c>
      <c r="D41" s="21">
        <f>'B一般'!D41+'B原料'!D41</f>
        <v>0</v>
      </c>
      <c r="E41" s="16">
        <f>'B一般'!E41+'B原料'!E41</f>
        <v>2546380</v>
      </c>
      <c r="F41" s="16">
        <f>'B一般'!F41+'B原料'!F41</f>
        <v>4183414</v>
      </c>
      <c r="G41" s="16">
        <f>'B一般'!G41+'B原料'!G41</f>
        <v>3136096</v>
      </c>
      <c r="H41" s="16">
        <f>'B一般'!H41+'B原料'!H41</f>
        <v>1412958</v>
      </c>
      <c r="I41" s="25">
        <f>'B一般'!I41+'B原料'!I41</f>
        <v>1824931</v>
      </c>
      <c r="J41" s="31">
        <f>SUM(D41:I41)</f>
        <v>13103779</v>
      </c>
      <c r="K41" s="29">
        <f>'B一般'!K41+'B原料'!K41</f>
        <v>1350689</v>
      </c>
      <c r="L41" s="16">
        <f>'B一般'!L41+'B原料'!L41</f>
        <v>0</v>
      </c>
      <c r="M41" s="16">
        <f>'B一般'!M41+'B原料'!M41</f>
        <v>0</v>
      </c>
      <c r="N41" s="16">
        <f>'B一般'!N41+'B原料'!N41</f>
        <v>0</v>
      </c>
      <c r="O41" s="16">
        <f>'B一般'!O41+'B原料'!O41</f>
        <v>0</v>
      </c>
      <c r="P41" s="25">
        <f>'B一般'!P41+'B原料'!P41</f>
        <v>0</v>
      </c>
      <c r="Q41" s="31">
        <f>SUM(K41:P41)</f>
        <v>1350689</v>
      </c>
      <c r="R41" s="27">
        <f>J41+Q41</f>
        <v>14454468</v>
      </c>
      <c r="S41" s="7"/>
    </row>
    <row r="42" spans="1:19" s="8" customFormat="1" ht="16.5" customHeight="1" thickBot="1">
      <c r="A42" s="110"/>
      <c r="B42" s="54" t="s">
        <v>18</v>
      </c>
      <c r="C42" s="55" t="s">
        <v>3</v>
      </c>
      <c r="D42" s="20" t="str">
        <f aca="true" t="shared" si="12" ref="D42:R42">IF(OR(D40=0,D41=0)," ",(D41/D40)*1000)</f>
        <v> </v>
      </c>
      <c r="E42" s="15">
        <f t="shared" si="12"/>
        <v>80829.76224486556</v>
      </c>
      <c r="F42" s="15">
        <f t="shared" si="12"/>
        <v>84098.86619491798</v>
      </c>
      <c r="G42" s="15">
        <f t="shared" si="12"/>
        <v>83589.10389679621</v>
      </c>
      <c r="H42" s="15">
        <f t="shared" si="12"/>
        <v>88238.18147754949</v>
      </c>
      <c r="I42" s="24">
        <f t="shared" si="12"/>
        <v>83947.3296839781</v>
      </c>
      <c r="J42" s="32">
        <f t="shared" si="12"/>
        <v>83721.12294511139</v>
      </c>
      <c r="K42" s="28">
        <f t="shared" si="12"/>
        <v>89902.08998935037</v>
      </c>
      <c r="L42" s="15" t="str">
        <f t="shared" si="12"/>
        <v> </v>
      </c>
      <c r="M42" s="15" t="str">
        <f t="shared" si="12"/>
        <v> </v>
      </c>
      <c r="N42" s="15" t="str">
        <f t="shared" si="12"/>
        <v> </v>
      </c>
      <c r="O42" s="15" t="str">
        <f t="shared" si="12"/>
        <v> </v>
      </c>
      <c r="P42" s="24" t="str">
        <f t="shared" si="12"/>
        <v> </v>
      </c>
      <c r="Q42" s="32">
        <f t="shared" si="12"/>
        <v>89902.08998935037</v>
      </c>
      <c r="R42" s="28">
        <f t="shared" si="12"/>
        <v>84262.46786482533</v>
      </c>
      <c r="S42" s="10"/>
    </row>
    <row r="43" spans="1:19" s="8" customFormat="1" ht="16.5" customHeight="1">
      <c r="A43" s="108" t="s">
        <v>12</v>
      </c>
      <c r="B43" s="53" t="s">
        <v>9</v>
      </c>
      <c r="C43" s="53" t="s">
        <v>1</v>
      </c>
      <c r="D43" s="22">
        <f>'B一般'!D43+'B原料'!D43</f>
        <v>0</v>
      </c>
      <c r="E43" s="17">
        <f>'B一般'!E43+'B原料'!E43</f>
        <v>8339</v>
      </c>
      <c r="F43" s="17">
        <f>'B一般'!F43+'B原料'!F43</f>
        <v>12122</v>
      </c>
      <c r="G43" s="17">
        <f>'B一般'!G43+'B原料'!G43</f>
        <v>9232</v>
      </c>
      <c r="H43" s="17">
        <f>'B一般'!H43+'B原料'!H43</f>
        <v>0</v>
      </c>
      <c r="I43" s="26">
        <f>'B一般'!I43+'B原料'!I43</f>
        <v>0</v>
      </c>
      <c r="J43" s="36">
        <f>SUM(D43:I43)</f>
        <v>29693</v>
      </c>
      <c r="K43" s="30">
        <f>'B一般'!K43+'B原料'!K43</f>
        <v>0</v>
      </c>
      <c r="L43" s="17">
        <f>'B一般'!L43+'B原料'!L43</f>
        <v>0</v>
      </c>
      <c r="M43" s="17">
        <f>'B一般'!M43+'B原料'!M43</f>
        <v>0</v>
      </c>
      <c r="N43" s="17">
        <f>'B一般'!N43+'B原料'!N43</f>
        <v>0</v>
      </c>
      <c r="O43" s="17">
        <f>'B一般'!O43+'B原料'!O43</f>
        <v>9988</v>
      </c>
      <c r="P43" s="26">
        <f>'B一般'!P43+'B原料'!P43</f>
        <v>10584</v>
      </c>
      <c r="Q43" s="36">
        <f>SUM(K43:P43)</f>
        <v>20572</v>
      </c>
      <c r="R43" s="27">
        <f>J43+Q43</f>
        <v>50265</v>
      </c>
      <c r="S43" s="7"/>
    </row>
    <row r="44" spans="1:18" ht="16.5" customHeight="1">
      <c r="A44" s="109"/>
      <c r="B44" s="53" t="s">
        <v>10</v>
      </c>
      <c r="C44" s="53" t="s">
        <v>2</v>
      </c>
      <c r="D44" s="21">
        <f>'B一般'!D44+'B原料'!D44</f>
        <v>2361</v>
      </c>
      <c r="E44" s="16">
        <f>'B一般'!E44+'B原料'!E44</f>
        <v>688913</v>
      </c>
      <c r="F44" s="16">
        <f>'B一般'!F44+'B原料'!F44</f>
        <v>971669</v>
      </c>
      <c r="G44" s="16">
        <f>'B一般'!G44+'B原料'!G44</f>
        <v>759294</v>
      </c>
      <c r="H44" s="16">
        <f>'B一般'!H44+'B原料'!H44</f>
        <v>201</v>
      </c>
      <c r="I44" s="25">
        <f>'B一般'!I44+'B原料'!I44</f>
        <v>5694</v>
      </c>
      <c r="J44" s="31">
        <f>SUM(D44:I44)</f>
        <v>2428132</v>
      </c>
      <c r="K44" s="29">
        <f>'B一般'!K44+'B原料'!K44</f>
        <v>0</v>
      </c>
      <c r="L44" s="16">
        <f>'B一般'!L44+'B原料'!L44</f>
        <v>2460</v>
      </c>
      <c r="M44" s="16">
        <f>'B一般'!M44+'B原料'!M44</f>
        <v>0</v>
      </c>
      <c r="N44" s="16">
        <f>'B一般'!N44+'B原料'!N44</f>
        <v>0</v>
      </c>
      <c r="O44" s="16">
        <f>'B一般'!O44+'B原料'!O44</f>
        <v>1107997</v>
      </c>
      <c r="P44" s="25">
        <f>'B一般'!P44+'B原料'!P44</f>
        <v>986336</v>
      </c>
      <c r="Q44" s="31">
        <f>SUM(K44:P44)</f>
        <v>2096793</v>
      </c>
      <c r="R44" s="27">
        <f>J44+Q44</f>
        <v>4524925</v>
      </c>
    </row>
    <row r="45" spans="1:18" ht="16.5" customHeight="1" thickBot="1">
      <c r="A45" s="110"/>
      <c r="B45" s="54" t="s">
        <v>18</v>
      </c>
      <c r="C45" s="55" t="s">
        <v>3</v>
      </c>
      <c r="D45" s="20" t="str">
        <f aca="true" t="shared" si="13" ref="D45:R45">IF(OR(D43=0,D44=0)," ",(D44/D43)*1000)</f>
        <v> </v>
      </c>
      <c r="E45" s="15">
        <f t="shared" si="13"/>
        <v>82613.38289962825</v>
      </c>
      <c r="F45" s="15">
        <f t="shared" si="13"/>
        <v>80157.48226365287</v>
      </c>
      <c r="G45" s="15">
        <f t="shared" si="13"/>
        <v>82245.88388214905</v>
      </c>
      <c r="H45" s="15" t="str">
        <f t="shared" si="13"/>
        <v> </v>
      </c>
      <c r="I45" s="24" t="str">
        <f t="shared" si="13"/>
        <v> </v>
      </c>
      <c r="J45" s="32">
        <f t="shared" si="13"/>
        <v>81774.55966052605</v>
      </c>
      <c r="K45" s="28" t="str">
        <f t="shared" si="13"/>
        <v> </v>
      </c>
      <c r="L45" s="15" t="str">
        <f t="shared" si="13"/>
        <v> </v>
      </c>
      <c r="M45" s="15" t="str">
        <f t="shared" si="13"/>
        <v> </v>
      </c>
      <c r="N45" s="15" t="str">
        <f t="shared" si="13"/>
        <v> </v>
      </c>
      <c r="O45" s="15">
        <f t="shared" si="13"/>
        <v>110932.8193832599</v>
      </c>
      <c r="P45" s="24">
        <f t="shared" si="13"/>
        <v>93191.2320483749</v>
      </c>
      <c r="Q45" s="32">
        <f t="shared" si="13"/>
        <v>101924.6062609372</v>
      </c>
      <c r="R45" s="28">
        <f t="shared" si="13"/>
        <v>90021.38665075102</v>
      </c>
    </row>
    <row r="46" spans="1:18" ht="16.5" customHeight="1">
      <c r="A46" s="112" t="s">
        <v>4</v>
      </c>
      <c r="B46" s="53" t="s">
        <v>9</v>
      </c>
      <c r="C46" s="53" t="s">
        <v>1</v>
      </c>
      <c r="D46" s="22">
        <f aca="true" t="shared" si="14" ref="D46:I47">D4+D7+D10+D13+D16+D19+D22+D25+D28+D31+D34+D37+D40+D43</f>
        <v>242593</v>
      </c>
      <c r="E46" s="17">
        <f t="shared" si="14"/>
        <v>287834</v>
      </c>
      <c r="F46" s="17">
        <f t="shared" si="14"/>
        <v>230496</v>
      </c>
      <c r="G46" s="17">
        <f t="shared" si="14"/>
        <v>222518</v>
      </c>
      <c r="H46" s="17">
        <f t="shared" si="14"/>
        <v>200638</v>
      </c>
      <c r="I46" s="26">
        <f t="shared" si="14"/>
        <v>259553</v>
      </c>
      <c r="J46" s="36">
        <f>SUM(D46:I46)</f>
        <v>1443632</v>
      </c>
      <c r="K46" s="30">
        <f aca="true" t="shared" si="15" ref="K46:P47">K4+K7+K10+K13+K16+K19+K22+K25+K28+K31+K34+K37+K40+K43</f>
        <v>221627</v>
      </c>
      <c r="L46" s="17">
        <f t="shared" si="15"/>
        <v>213563</v>
      </c>
      <c r="M46" s="17">
        <f t="shared" si="15"/>
        <v>198982</v>
      </c>
      <c r="N46" s="17">
        <f t="shared" si="15"/>
        <v>228613</v>
      </c>
      <c r="O46" s="17">
        <f t="shared" si="15"/>
        <v>191516</v>
      </c>
      <c r="P46" s="26">
        <f t="shared" si="15"/>
        <v>189214</v>
      </c>
      <c r="Q46" s="36">
        <f>SUM(K46:P46)</f>
        <v>1243515</v>
      </c>
      <c r="R46" s="27">
        <f>J46+Q46</f>
        <v>2687147</v>
      </c>
    </row>
    <row r="47" spans="1:18" ht="16.5" customHeight="1">
      <c r="A47" s="112"/>
      <c r="B47" s="53" t="s">
        <v>10</v>
      </c>
      <c r="C47" s="53" t="s">
        <v>2</v>
      </c>
      <c r="D47" s="21">
        <f t="shared" si="14"/>
        <v>21879262</v>
      </c>
      <c r="E47" s="16">
        <f t="shared" si="14"/>
        <v>24772915</v>
      </c>
      <c r="F47" s="16">
        <f t="shared" si="14"/>
        <v>19611266</v>
      </c>
      <c r="G47" s="16">
        <f t="shared" si="14"/>
        <v>18621678</v>
      </c>
      <c r="H47" s="16">
        <f t="shared" si="14"/>
        <v>17253202</v>
      </c>
      <c r="I47" s="25">
        <f t="shared" si="14"/>
        <v>22919085</v>
      </c>
      <c r="J47" s="31">
        <f>SUM(D47:I47)</f>
        <v>125057408</v>
      </c>
      <c r="K47" s="29">
        <f t="shared" si="15"/>
        <v>20288601</v>
      </c>
      <c r="L47" s="16">
        <f t="shared" si="15"/>
        <v>19968618</v>
      </c>
      <c r="M47" s="16">
        <f t="shared" si="15"/>
        <v>21347464</v>
      </c>
      <c r="N47" s="16">
        <f t="shared" si="15"/>
        <v>27558579</v>
      </c>
      <c r="O47" s="16">
        <f t="shared" si="15"/>
        <v>20923651</v>
      </c>
      <c r="P47" s="25">
        <f t="shared" si="15"/>
        <v>19372456</v>
      </c>
      <c r="Q47" s="31">
        <f>SUM(K47:P47)</f>
        <v>129459369</v>
      </c>
      <c r="R47" s="27">
        <f>J47+Q47</f>
        <v>254516777</v>
      </c>
    </row>
    <row r="48" spans="1:18" ht="16.5" customHeight="1" thickBot="1">
      <c r="A48" s="113"/>
      <c r="B48" s="54" t="s">
        <v>18</v>
      </c>
      <c r="C48" s="55" t="s">
        <v>3</v>
      </c>
      <c r="D48" s="20">
        <f>IF(OR(D46=0,D47=0)," ",(D47/D46)*1000)</f>
        <v>90189.1728120762</v>
      </c>
      <c r="E48" s="15">
        <f aca="true" t="shared" si="16" ref="E48:R48">IF(OR(E46=0,E47=0)," ",(E47/E46)*1000)</f>
        <v>86066.67384673111</v>
      </c>
      <c r="F48" s="15">
        <f t="shared" si="16"/>
        <v>85082.89080938498</v>
      </c>
      <c r="G48" s="15">
        <f t="shared" si="16"/>
        <v>83686.16471476464</v>
      </c>
      <c r="H48" s="15">
        <f t="shared" si="16"/>
        <v>85991.69648820264</v>
      </c>
      <c r="I48" s="24">
        <f t="shared" si="16"/>
        <v>88302.1386768791</v>
      </c>
      <c r="J48" s="32">
        <f t="shared" si="16"/>
        <v>86626.9298546998</v>
      </c>
      <c r="K48" s="28">
        <f t="shared" si="16"/>
        <v>91543.90484913842</v>
      </c>
      <c r="L48" s="15">
        <f t="shared" si="16"/>
        <v>93502.2358741917</v>
      </c>
      <c r="M48" s="15">
        <f t="shared" si="16"/>
        <v>107283.3924676604</v>
      </c>
      <c r="N48" s="15">
        <f t="shared" si="16"/>
        <v>120546.85866508029</v>
      </c>
      <c r="O48" s="15">
        <f t="shared" si="16"/>
        <v>109252.75694981098</v>
      </c>
      <c r="P48" s="24">
        <f t="shared" si="16"/>
        <v>102383.84051920047</v>
      </c>
      <c r="Q48" s="32">
        <f t="shared" si="16"/>
        <v>104107.6054571115</v>
      </c>
      <c r="R48" s="28">
        <f t="shared" si="16"/>
        <v>94716.35790673156</v>
      </c>
    </row>
    <row r="49" spans="1:18" ht="15.75" thickBot="1">
      <c r="A49" s="115" t="s">
        <v>13</v>
      </c>
      <c r="B49" s="116"/>
      <c r="C49" s="117"/>
      <c r="D49" s="37">
        <f>'総合計'!D49</f>
        <v>95.9</v>
      </c>
      <c r="E49" s="38">
        <f>'総合計'!E49</f>
        <v>99.34</v>
      </c>
      <c r="F49" s="38">
        <f>'総合計'!F49</f>
        <v>99.88</v>
      </c>
      <c r="G49" s="38">
        <f>'総合計'!G49</f>
        <v>98.75</v>
      </c>
      <c r="H49" s="38">
        <f>'総合計'!H49</f>
        <v>98.44</v>
      </c>
      <c r="I49" s="39">
        <f>'総合計'!I49</f>
        <v>98.79</v>
      </c>
      <c r="J49" s="40">
        <f>'総合計'!J49</f>
        <v>98.52</v>
      </c>
      <c r="K49" s="41">
        <f>'総合計'!K49</f>
        <v>98.29</v>
      </c>
      <c r="L49" s="38">
        <f>'総合計'!L49</f>
        <v>98.45</v>
      </c>
      <c r="M49" s="38">
        <f>'総合計'!M49</f>
        <v>101.99</v>
      </c>
      <c r="N49" s="38">
        <f>'総合計'!N49</f>
        <v>104.53</v>
      </c>
      <c r="O49" s="38">
        <f>'総合計'!O49</f>
        <v>102.79</v>
      </c>
      <c r="P49" s="39">
        <f>'総合計'!P49</f>
        <v>102.3</v>
      </c>
      <c r="Q49" s="40">
        <f>'総合計'!Q49</f>
        <v>101.51</v>
      </c>
      <c r="R49" s="42">
        <f>'総合計'!R49</f>
        <v>100.17</v>
      </c>
    </row>
    <row r="50" spans="1:3" ht="16.5">
      <c r="A50" s="96" t="str">
        <f>'総合計'!A59</f>
        <v>※全て確定値。</v>
      </c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9" ht="17.25" customHeight="1"/>
  </sheetData>
  <sheetProtection/>
  <mergeCells count="17"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  <mergeCell ref="A46:A48"/>
    <mergeCell ref="A49:C49"/>
    <mergeCell ref="A13:A15"/>
    <mergeCell ref="A16:A18"/>
    <mergeCell ref="A19:A21"/>
    <mergeCell ref="A22:A24"/>
    <mergeCell ref="A43:A45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0" r:id="rId2"/>
  <headerFooter alignWithMargins="0">
    <oddFooter>&amp;C&amp;"Century Gothic,標準"&amp;20-7-</oddFooter>
  </headerFooter>
  <colBreaks count="1" manualBreakCount="1">
    <brk id="18" max="4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2"/>
  <sheetViews>
    <sheetView showZeros="0" zoomScale="60" zoomScaleNormal="60" zoomScaleSheetLayoutView="70" zoomScalePageLayoutView="0" workbookViewId="0" topLeftCell="A1">
      <pane xSplit="3" ySplit="3" topLeftCell="D4" activePane="bottomRight" state="frozen"/>
      <selection pane="topLeft" activeCell="Q2" sqref="Q2:R2"/>
      <selection pane="topRight" activeCell="Q2" sqref="Q2:R2"/>
      <selection pane="bottomLeft" activeCell="Q2" sqref="Q2:R2"/>
      <selection pane="bottomRight" activeCell="R2" sqref="R2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5.421875" style="0" customWidth="1"/>
  </cols>
  <sheetData>
    <row r="1" spans="1:16" ht="27.75" customHeight="1">
      <c r="A1" s="46" t="s">
        <v>44</v>
      </c>
      <c r="B1" s="84" t="s">
        <v>52</v>
      </c>
      <c r="C1" s="4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8" ht="23.25" customHeight="1" thickBot="1">
      <c r="A2" s="56" t="s">
        <v>0</v>
      </c>
      <c r="B2" s="57" t="s">
        <v>6</v>
      </c>
      <c r="C2" s="58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42075</v>
      </c>
    </row>
    <row r="3" spans="1:19" ht="24" customHeight="1" thickBot="1">
      <c r="A3" s="51"/>
      <c r="B3" s="52"/>
      <c r="C3" s="52"/>
      <c r="D3" s="63" t="s">
        <v>27</v>
      </c>
      <c r="E3" s="65" t="s">
        <v>28</v>
      </c>
      <c r="F3" s="65" t="s">
        <v>29</v>
      </c>
      <c r="G3" s="65" t="s">
        <v>30</v>
      </c>
      <c r="H3" s="65" t="s">
        <v>31</v>
      </c>
      <c r="I3" s="66" t="s">
        <v>32</v>
      </c>
      <c r="J3" s="67" t="s">
        <v>14</v>
      </c>
      <c r="K3" s="66" t="s">
        <v>33</v>
      </c>
      <c r="L3" s="65" t="s">
        <v>34</v>
      </c>
      <c r="M3" s="65" t="s">
        <v>35</v>
      </c>
      <c r="N3" s="65" t="s">
        <v>36</v>
      </c>
      <c r="O3" s="65" t="s">
        <v>37</v>
      </c>
      <c r="P3" s="66" t="s">
        <v>38</v>
      </c>
      <c r="Q3" s="69" t="s">
        <v>15</v>
      </c>
      <c r="R3" s="70" t="s">
        <v>16</v>
      </c>
      <c r="S3" s="2"/>
    </row>
    <row r="4" spans="1:19" s="8" customFormat="1" ht="16.5" customHeight="1">
      <c r="A4" s="108" t="s">
        <v>17</v>
      </c>
      <c r="B4" s="53" t="s">
        <v>9</v>
      </c>
      <c r="C4" s="53" t="s">
        <v>1</v>
      </c>
      <c r="D4" s="89">
        <v>25681</v>
      </c>
      <c r="E4" s="97">
        <v>27901</v>
      </c>
      <c r="F4" s="97"/>
      <c r="G4" s="97">
        <v>14297</v>
      </c>
      <c r="H4" s="97">
        <v>10477</v>
      </c>
      <c r="I4" s="98">
        <v>27897</v>
      </c>
      <c r="J4" s="101">
        <f>SUM(D4:I4)</f>
        <v>106253</v>
      </c>
      <c r="K4" s="98">
        <v>40757</v>
      </c>
      <c r="L4" s="97">
        <v>7424</v>
      </c>
      <c r="M4" s="97">
        <v>62571</v>
      </c>
      <c r="N4" s="97">
        <v>33649</v>
      </c>
      <c r="O4" s="97">
        <v>29059</v>
      </c>
      <c r="P4" s="98">
        <v>15041</v>
      </c>
      <c r="Q4" s="22">
        <f>SUM(K4:P4)</f>
        <v>188501</v>
      </c>
      <c r="R4" s="27">
        <f>J4+Q4</f>
        <v>294754</v>
      </c>
      <c r="S4" s="7"/>
    </row>
    <row r="5" spans="1:19" s="8" customFormat="1" ht="16.5" customHeight="1">
      <c r="A5" s="109"/>
      <c r="B5" s="53" t="s">
        <v>10</v>
      </c>
      <c r="C5" s="53" t="s">
        <v>2</v>
      </c>
      <c r="D5" s="89">
        <v>2368126</v>
      </c>
      <c r="E5" s="97">
        <v>2358515</v>
      </c>
      <c r="F5" s="97"/>
      <c r="G5" s="97">
        <v>1164432</v>
      </c>
      <c r="H5" s="97">
        <v>850474</v>
      </c>
      <c r="I5" s="98">
        <v>2414726</v>
      </c>
      <c r="J5" s="101">
        <f>SUM(D5:I5)</f>
        <v>9156273</v>
      </c>
      <c r="K5" s="100">
        <v>3639991</v>
      </c>
      <c r="L5" s="104">
        <v>671078</v>
      </c>
      <c r="M5" s="104">
        <v>6221200</v>
      </c>
      <c r="N5" s="104">
        <v>3783683</v>
      </c>
      <c r="O5" s="104">
        <v>3175220</v>
      </c>
      <c r="P5" s="100">
        <v>1548477</v>
      </c>
      <c r="Q5" s="21">
        <f>SUM(K5:P5)</f>
        <v>19039649</v>
      </c>
      <c r="R5" s="27">
        <f>J5+Q5</f>
        <v>28195922</v>
      </c>
      <c r="S5" s="7"/>
    </row>
    <row r="6" spans="1:19" s="8" customFormat="1" ht="16.5" customHeight="1" thickBot="1">
      <c r="A6" s="110"/>
      <c r="B6" s="54" t="s">
        <v>18</v>
      </c>
      <c r="C6" s="55" t="s">
        <v>3</v>
      </c>
      <c r="D6" s="44">
        <f aca="true" t="shared" si="0" ref="D6:P6">IF(OR(D4=0,D5=0)," ",D5/D4*1000)</f>
        <v>92213.153693392</v>
      </c>
      <c r="E6" s="15">
        <f t="shared" si="0"/>
        <v>84531.55800867353</v>
      </c>
      <c r="F6" s="15" t="str">
        <f t="shared" si="0"/>
        <v> </v>
      </c>
      <c r="G6" s="15">
        <f t="shared" si="0"/>
        <v>81445.89774078479</v>
      </c>
      <c r="H6" s="15">
        <f t="shared" si="0"/>
        <v>81175.33645127423</v>
      </c>
      <c r="I6" s="99">
        <f t="shared" si="0"/>
        <v>86558.62637559595</v>
      </c>
      <c r="J6" s="32">
        <f t="shared" si="0"/>
        <v>86174.2539034192</v>
      </c>
      <c r="K6" s="99">
        <f t="shared" si="0"/>
        <v>89309.5909905047</v>
      </c>
      <c r="L6" s="15">
        <f t="shared" si="0"/>
        <v>90393.04956896552</v>
      </c>
      <c r="M6" s="15">
        <f t="shared" si="0"/>
        <v>99426.25177798021</v>
      </c>
      <c r="N6" s="15">
        <f t="shared" si="0"/>
        <v>112445.62988498916</v>
      </c>
      <c r="O6" s="15">
        <f t="shared" si="0"/>
        <v>109268.04088234282</v>
      </c>
      <c r="P6" s="99">
        <f t="shared" si="0"/>
        <v>102950.40223389403</v>
      </c>
      <c r="Q6" s="32">
        <f>IF(OR(Q4=0,Q5=0)," ",(Q5/Q4)*1000)</f>
        <v>101005.55965220343</v>
      </c>
      <c r="R6" s="28">
        <f>IF(OR(R4=0,R5=0)," ",(R5/R4)*1000)</f>
        <v>95659.16662708564</v>
      </c>
      <c r="S6" s="10"/>
    </row>
    <row r="7" spans="1:19" s="8" customFormat="1" ht="16.5" customHeight="1">
      <c r="A7" s="108" t="s">
        <v>20</v>
      </c>
      <c r="B7" s="53" t="s">
        <v>9</v>
      </c>
      <c r="C7" s="53" t="s">
        <v>1</v>
      </c>
      <c r="D7" s="89"/>
      <c r="E7" s="97"/>
      <c r="F7" s="97"/>
      <c r="G7" s="97"/>
      <c r="H7" s="97"/>
      <c r="I7" s="98"/>
      <c r="J7" s="101">
        <f>SUM(D7:I7)</f>
        <v>0</v>
      </c>
      <c r="K7" s="98"/>
      <c r="L7" s="97"/>
      <c r="M7" s="97"/>
      <c r="N7" s="97"/>
      <c r="O7" s="97"/>
      <c r="P7" s="98"/>
      <c r="Q7" s="31">
        <f>SUM(K7:P7)</f>
        <v>0</v>
      </c>
      <c r="R7" s="27">
        <f>J7+Q7</f>
        <v>0</v>
      </c>
      <c r="S7" s="7"/>
    </row>
    <row r="8" spans="1:19" s="8" customFormat="1" ht="16.5" customHeight="1">
      <c r="A8" s="109"/>
      <c r="B8" s="53" t="s">
        <v>10</v>
      </c>
      <c r="C8" s="53" t="s">
        <v>2</v>
      </c>
      <c r="D8" s="89"/>
      <c r="E8" s="97"/>
      <c r="F8" s="97"/>
      <c r="G8" s="97"/>
      <c r="H8" s="97"/>
      <c r="I8" s="98"/>
      <c r="J8" s="101">
        <f>SUM(D8:I8)</f>
        <v>0</v>
      </c>
      <c r="K8" s="100"/>
      <c r="L8" s="104"/>
      <c r="M8" s="104"/>
      <c r="N8" s="104"/>
      <c r="O8" s="104"/>
      <c r="P8" s="100"/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0"/>
      <c r="B9" s="54" t="s">
        <v>18</v>
      </c>
      <c r="C9" s="55" t="s">
        <v>3</v>
      </c>
      <c r="D9" s="44" t="str">
        <f aca="true" t="shared" si="1" ref="D9:P9">IF(OR(D7=0,D8=0)," ",D8/D7*1000)</f>
        <v> </v>
      </c>
      <c r="E9" s="15" t="str">
        <f t="shared" si="1"/>
        <v> </v>
      </c>
      <c r="F9" s="15" t="str">
        <f t="shared" si="1"/>
        <v> </v>
      </c>
      <c r="G9" s="15" t="str">
        <f t="shared" si="1"/>
        <v> </v>
      </c>
      <c r="H9" s="15" t="str">
        <f t="shared" si="1"/>
        <v> </v>
      </c>
      <c r="I9" s="99" t="str">
        <f t="shared" si="1"/>
        <v> </v>
      </c>
      <c r="J9" s="32" t="str">
        <f t="shared" si="1"/>
        <v> </v>
      </c>
      <c r="K9" s="99" t="str">
        <f t="shared" si="1"/>
        <v> </v>
      </c>
      <c r="L9" s="15" t="str">
        <f t="shared" si="1"/>
        <v> </v>
      </c>
      <c r="M9" s="15" t="str">
        <f t="shared" si="1"/>
        <v> </v>
      </c>
      <c r="N9" s="15" t="str">
        <f t="shared" si="1"/>
        <v> </v>
      </c>
      <c r="O9" s="15" t="str">
        <f t="shared" si="1"/>
        <v> </v>
      </c>
      <c r="P9" s="99" t="str">
        <f t="shared" si="1"/>
        <v> </v>
      </c>
      <c r="Q9" s="32" t="str">
        <f>IF(OR(Q7=0,Q8=0)," ",(Q8/Q7)*1000)</f>
        <v> </v>
      </c>
      <c r="R9" s="28" t="str">
        <f>IF(OR(R7=0,R8=0)," ",(R8/R7)*1000)</f>
        <v> </v>
      </c>
      <c r="S9" s="7"/>
    </row>
    <row r="10" spans="1:19" s="8" customFormat="1" ht="16.5" customHeight="1">
      <c r="A10" s="108" t="s">
        <v>19</v>
      </c>
      <c r="B10" s="53" t="s">
        <v>9</v>
      </c>
      <c r="C10" s="53" t="s">
        <v>1</v>
      </c>
      <c r="D10" s="89">
        <v>12727</v>
      </c>
      <c r="E10" s="97">
        <v>5637</v>
      </c>
      <c r="F10" s="97">
        <v>10797</v>
      </c>
      <c r="G10" s="97"/>
      <c r="H10" s="97">
        <v>12646</v>
      </c>
      <c r="I10" s="98">
        <v>326</v>
      </c>
      <c r="J10" s="101">
        <f>SUM(D10:I10)</f>
        <v>42133</v>
      </c>
      <c r="K10" s="98">
        <v>26782</v>
      </c>
      <c r="L10" s="97">
        <v>31186</v>
      </c>
      <c r="M10" s="97">
        <v>15985</v>
      </c>
      <c r="N10" s="97">
        <v>15071</v>
      </c>
      <c r="O10" s="97">
        <v>12148</v>
      </c>
      <c r="P10" s="98">
        <v>6759</v>
      </c>
      <c r="Q10" s="31">
        <f>SUM(K10:P10)</f>
        <v>107931</v>
      </c>
      <c r="R10" s="27">
        <f>J10+Q10</f>
        <v>150064</v>
      </c>
      <c r="S10" s="7"/>
    </row>
    <row r="11" spans="1:19" s="8" customFormat="1" ht="16.5" customHeight="1">
      <c r="A11" s="109"/>
      <c r="B11" s="53" t="s">
        <v>10</v>
      </c>
      <c r="C11" s="53" t="s">
        <v>2</v>
      </c>
      <c r="D11" s="89">
        <v>1198497</v>
      </c>
      <c r="E11" s="97">
        <v>471903</v>
      </c>
      <c r="F11" s="97">
        <v>909758</v>
      </c>
      <c r="G11" s="97"/>
      <c r="H11" s="97">
        <v>1115667</v>
      </c>
      <c r="I11" s="98">
        <v>27706</v>
      </c>
      <c r="J11" s="101">
        <f>SUM(D11:I11)</f>
        <v>3723531</v>
      </c>
      <c r="K11" s="100">
        <v>2399706</v>
      </c>
      <c r="L11" s="104">
        <v>2890357</v>
      </c>
      <c r="M11" s="104">
        <v>1823738</v>
      </c>
      <c r="N11" s="104">
        <v>1913349</v>
      </c>
      <c r="O11" s="104">
        <v>1292756</v>
      </c>
      <c r="P11" s="100">
        <v>630818</v>
      </c>
      <c r="Q11" s="33">
        <f>SUM(K11:P11)</f>
        <v>10950724</v>
      </c>
      <c r="R11" s="29">
        <f>J11+Q11</f>
        <v>14674255</v>
      </c>
      <c r="S11" s="7"/>
    </row>
    <row r="12" spans="1:19" s="8" customFormat="1" ht="16.5" customHeight="1" thickBot="1">
      <c r="A12" s="110"/>
      <c r="B12" s="54" t="s">
        <v>18</v>
      </c>
      <c r="C12" s="55" t="s">
        <v>3</v>
      </c>
      <c r="D12" s="44">
        <f aca="true" t="shared" si="2" ref="D12:P12">IF(OR(D10=0,D11=0)," ",D11/D10*1000)</f>
        <v>94169.63934941462</v>
      </c>
      <c r="E12" s="15">
        <f t="shared" si="2"/>
        <v>83715.27408195849</v>
      </c>
      <c r="F12" s="15">
        <f t="shared" si="2"/>
        <v>84260.25747892933</v>
      </c>
      <c r="G12" s="15" t="str">
        <f t="shared" si="2"/>
        <v> </v>
      </c>
      <c r="H12" s="15">
        <f t="shared" si="2"/>
        <v>88222.91633718171</v>
      </c>
      <c r="I12" s="99">
        <f t="shared" si="2"/>
        <v>84987.73006134969</v>
      </c>
      <c r="J12" s="32">
        <f t="shared" si="2"/>
        <v>88375.64379465027</v>
      </c>
      <c r="K12" s="99">
        <f t="shared" si="2"/>
        <v>89601.44873422448</v>
      </c>
      <c r="L12" s="15">
        <f t="shared" si="2"/>
        <v>92681.2351696274</v>
      </c>
      <c r="M12" s="15">
        <f t="shared" si="2"/>
        <v>114090.58492336565</v>
      </c>
      <c r="N12" s="15">
        <f t="shared" si="2"/>
        <v>126955.6764647336</v>
      </c>
      <c r="O12" s="15">
        <f t="shared" si="2"/>
        <v>106417.18801448798</v>
      </c>
      <c r="P12" s="99">
        <f t="shared" si="2"/>
        <v>93330.07841396656</v>
      </c>
      <c r="Q12" s="32">
        <f>IF(OR(Q10=0,Q11=0)," ",(Q11/Q10)*1000)</f>
        <v>101460.41452409409</v>
      </c>
      <c r="R12" s="28">
        <f>IF(OR(R10=0,R11=0)," ",(R11/R10)*1000)</f>
        <v>97786.6443650709</v>
      </c>
      <c r="S12" s="10"/>
    </row>
    <row r="13" spans="1:19" s="8" customFormat="1" ht="16.5" customHeight="1">
      <c r="A13" s="108" t="s">
        <v>40</v>
      </c>
      <c r="B13" s="53" t="s">
        <v>9</v>
      </c>
      <c r="C13" s="53" t="s">
        <v>1</v>
      </c>
      <c r="D13" s="89">
        <v>31787</v>
      </c>
      <c r="E13" s="97">
        <v>60049</v>
      </c>
      <c r="F13" s="97">
        <v>23470</v>
      </c>
      <c r="G13" s="97">
        <v>25421</v>
      </c>
      <c r="H13" s="97">
        <v>43592</v>
      </c>
      <c r="I13" s="98">
        <v>43732</v>
      </c>
      <c r="J13" s="101">
        <f>SUM(D13:I13)</f>
        <v>228051</v>
      </c>
      <c r="K13" s="98">
        <v>42240</v>
      </c>
      <c r="L13" s="97">
        <v>25577</v>
      </c>
      <c r="M13" s="97">
        <v>20397</v>
      </c>
      <c r="N13" s="97">
        <v>23382</v>
      </c>
      <c r="O13" s="97">
        <v>39859</v>
      </c>
      <c r="P13" s="98">
        <v>81043</v>
      </c>
      <c r="Q13" s="31">
        <f>SUM(K13:P13)</f>
        <v>232498</v>
      </c>
      <c r="R13" s="27">
        <f>J13+Q13</f>
        <v>460549</v>
      </c>
      <c r="S13" s="7"/>
    </row>
    <row r="14" spans="1:19" s="8" customFormat="1" ht="16.5" customHeight="1">
      <c r="A14" s="109"/>
      <c r="B14" s="53" t="s">
        <v>10</v>
      </c>
      <c r="C14" s="53" t="s">
        <v>2</v>
      </c>
      <c r="D14" s="89">
        <v>2798986</v>
      </c>
      <c r="E14" s="97">
        <v>5219556</v>
      </c>
      <c r="F14" s="97">
        <v>1932820</v>
      </c>
      <c r="G14" s="97">
        <v>2157337</v>
      </c>
      <c r="H14" s="97">
        <v>3696592</v>
      </c>
      <c r="I14" s="98">
        <v>3781666</v>
      </c>
      <c r="J14" s="101">
        <f>SUM(D14:I14)</f>
        <v>19586957</v>
      </c>
      <c r="K14" s="100">
        <v>3806488</v>
      </c>
      <c r="L14" s="104">
        <v>2286307</v>
      </c>
      <c r="M14" s="104">
        <v>1995890</v>
      </c>
      <c r="N14" s="104">
        <v>3135907</v>
      </c>
      <c r="O14" s="104">
        <v>4342075</v>
      </c>
      <c r="P14" s="100">
        <v>8089015</v>
      </c>
      <c r="Q14" s="33">
        <f>SUM(K14:P14)</f>
        <v>23655682</v>
      </c>
      <c r="R14" s="29">
        <f>J14+Q14</f>
        <v>43242639</v>
      </c>
      <c r="S14" s="7"/>
    </row>
    <row r="15" spans="1:19" s="8" customFormat="1" ht="16.5" customHeight="1" thickBot="1">
      <c r="A15" s="110"/>
      <c r="B15" s="54" t="s">
        <v>18</v>
      </c>
      <c r="C15" s="55" t="s">
        <v>3</v>
      </c>
      <c r="D15" s="44">
        <f aca="true" t="shared" si="3" ref="D15:P15">IF(OR(D13=0,D14=0)," ",D14/D13*1000)</f>
        <v>88054.42476484098</v>
      </c>
      <c r="E15" s="15">
        <f t="shared" si="3"/>
        <v>86921.6140152209</v>
      </c>
      <c r="F15" s="15">
        <f t="shared" si="3"/>
        <v>82352.79079676182</v>
      </c>
      <c r="G15" s="15">
        <f t="shared" si="3"/>
        <v>84864.3641084143</v>
      </c>
      <c r="H15" s="15">
        <f t="shared" si="3"/>
        <v>84799.77977610572</v>
      </c>
      <c r="I15" s="99">
        <f t="shared" si="3"/>
        <v>86473.6577334675</v>
      </c>
      <c r="J15" s="32">
        <f t="shared" si="3"/>
        <v>85888.49424032345</v>
      </c>
      <c r="K15" s="99">
        <f t="shared" si="3"/>
        <v>90115.7196969697</v>
      </c>
      <c r="L15" s="15">
        <f t="shared" si="3"/>
        <v>89389.17777690894</v>
      </c>
      <c r="M15" s="15">
        <f t="shared" si="3"/>
        <v>97852.13511790949</v>
      </c>
      <c r="N15" s="15">
        <f t="shared" si="3"/>
        <v>134116.28603199043</v>
      </c>
      <c r="O15" s="15">
        <f t="shared" si="3"/>
        <v>108935.87395569382</v>
      </c>
      <c r="P15" s="99">
        <f t="shared" si="3"/>
        <v>99811.39641918488</v>
      </c>
      <c r="Q15" s="32">
        <f>IF(OR(Q13=0,Q14=0)," ",(Q14/Q13)*1000)</f>
        <v>101745.74404941117</v>
      </c>
      <c r="R15" s="28">
        <f>IF(OR(R13=0,R14=0)," ",(R14/R13)*1000)</f>
        <v>93893.67689431526</v>
      </c>
      <c r="S15" s="10"/>
    </row>
    <row r="16" spans="1:19" s="8" customFormat="1" ht="16.5" customHeight="1">
      <c r="A16" s="108" t="s">
        <v>24</v>
      </c>
      <c r="B16" s="53" t="s">
        <v>9</v>
      </c>
      <c r="C16" s="53" t="s">
        <v>1</v>
      </c>
      <c r="D16" s="89">
        <v>31095</v>
      </c>
      <c r="E16" s="97">
        <v>42106</v>
      </c>
      <c r="F16" s="97">
        <v>55168</v>
      </c>
      <c r="G16" s="97">
        <v>36474</v>
      </c>
      <c r="H16" s="97">
        <v>52176</v>
      </c>
      <c r="I16" s="98">
        <v>52054</v>
      </c>
      <c r="J16" s="101">
        <f>SUM(D16:I16)</f>
        <v>269073</v>
      </c>
      <c r="K16" s="98">
        <v>11829</v>
      </c>
      <c r="L16" s="97">
        <v>38405</v>
      </c>
      <c r="M16" s="97">
        <v>44465</v>
      </c>
      <c r="N16" s="97">
        <v>88620</v>
      </c>
      <c r="O16" s="97">
        <v>46964</v>
      </c>
      <c r="P16" s="98">
        <v>54468</v>
      </c>
      <c r="Q16" s="31">
        <f>SUM(K16:P16)</f>
        <v>284751</v>
      </c>
      <c r="R16" s="27">
        <f>J16+Q16</f>
        <v>553824</v>
      </c>
      <c r="S16" s="7"/>
    </row>
    <row r="17" spans="1:19" s="8" customFormat="1" ht="16.5" customHeight="1">
      <c r="A17" s="109"/>
      <c r="B17" s="53" t="s">
        <v>10</v>
      </c>
      <c r="C17" s="53" t="s">
        <v>2</v>
      </c>
      <c r="D17" s="89">
        <v>2874935</v>
      </c>
      <c r="E17" s="97">
        <v>3704683</v>
      </c>
      <c r="F17" s="97">
        <v>4755802</v>
      </c>
      <c r="G17" s="97">
        <v>3002940</v>
      </c>
      <c r="H17" s="97">
        <v>4355668</v>
      </c>
      <c r="I17" s="98">
        <v>4613490</v>
      </c>
      <c r="J17" s="101">
        <f>SUM(D17:I17)</f>
        <v>23307518</v>
      </c>
      <c r="K17" s="100">
        <v>1070044</v>
      </c>
      <c r="L17" s="104">
        <v>3561636</v>
      </c>
      <c r="M17" s="104">
        <v>4569569</v>
      </c>
      <c r="N17" s="104">
        <v>10424414</v>
      </c>
      <c r="O17" s="104">
        <v>5079497</v>
      </c>
      <c r="P17" s="100">
        <v>5746011</v>
      </c>
      <c r="Q17" s="31">
        <f>SUM(K17:P17)</f>
        <v>30451171</v>
      </c>
      <c r="R17" s="27">
        <f>J17+Q17</f>
        <v>53758689</v>
      </c>
      <c r="S17" s="7"/>
    </row>
    <row r="18" spans="1:19" s="8" customFormat="1" ht="16.5" customHeight="1" thickBot="1">
      <c r="A18" s="110"/>
      <c r="B18" s="54" t="s">
        <v>18</v>
      </c>
      <c r="C18" s="55" t="s">
        <v>3</v>
      </c>
      <c r="D18" s="44">
        <f aca="true" t="shared" si="4" ref="D18:P18">IF(OR(D16=0,D17=0)," ",D17/D16*1000)</f>
        <v>92456.50426113524</v>
      </c>
      <c r="E18" s="15">
        <f t="shared" si="4"/>
        <v>87984.68151807343</v>
      </c>
      <c r="F18" s="15">
        <f t="shared" si="4"/>
        <v>86205.80771461717</v>
      </c>
      <c r="G18" s="15">
        <f t="shared" si="4"/>
        <v>82330.9754893897</v>
      </c>
      <c r="H18" s="15">
        <f t="shared" si="4"/>
        <v>83480.29745476847</v>
      </c>
      <c r="I18" s="99">
        <f t="shared" si="4"/>
        <v>88628.92380988973</v>
      </c>
      <c r="J18" s="32">
        <f t="shared" si="4"/>
        <v>86621.54136609768</v>
      </c>
      <c r="K18" s="99">
        <f t="shared" si="4"/>
        <v>90459.37949108124</v>
      </c>
      <c r="L18" s="15">
        <f t="shared" si="4"/>
        <v>92738.86212732717</v>
      </c>
      <c r="M18" s="15">
        <f t="shared" si="4"/>
        <v>102767.77240526256</v>
      </c>
      <c r="N18" s="15">
        <f t="shared" si="4"/>
        <v>117630.48973143758</v>
      </c>
      <c r="O18" s="15">
        <f t="shared" si="4"/>
        <v>108157.24810493144</v>
      </c>
      <c r="P18" s="99">
        <f t="shared" si="4"/>
        <v>105493.33553646177</v>
      </c>
      <c r="Q18" s="32">
        <f>IF(OR(Q16=0,Q17=0)," ",(Q17/Q16)*1000)</f>
        <v>106939.64551485333</v>
      </c>
      <c r="R18" s="28">
        <f>IF(OR(R16=0,R17=0)," ",(R17/R16)*1000)</f>
        <v>97068.18231062577</v>
      </c>
      <c r="S18" s="10"/>
    </row>
    <row r="19" spans="1:19" s="8" customFormat="1" ht="16.5" customHeight="1">
      <c r="A19" s="108" t="s">
        <v>21</v>
      </c>
      <c r="B19" s="53" t="s">
        <v>9</v>
      </c>
      <c r="C19" s="53" t="s">
        <v>1</v>
      </c>
      <c r="D19" s="89">
        <v>36940</v>
      </c>
      <c r="E19" s="97">
        <v>26551</v>
      </c>
      <c r="F19" s="97">
        <v>31806</v>
      </c>
      <c r="G19" s="97">
        <v>20112</v>
      </c>
      <c r="H19" s="97">
        <v>7002</v>
      </c>
      <c r="I19" s="98">
        <v>61173</v>
      </c>
      <c r="J19" s="101">
        <f>SUM(D19:I19)</f>
        <v>183584</v>
      </c>
      <c r="K19" s="98">
        <v>18622</v>
      </c>
      <c r="L19" s="97">
        <v>72813</v>
      </c>
      <c r="M19" s="97">
        <v>29523</v>
      </c>
      <c r="N19" s="97">
        <v>39359</v>
      </c>
      <c r="O19" s="97">
        <v>25422</v>
      </c>
      <c r="P19" s="98">
        <v>11910</v>
      </c>
      <c r="Q19" s="31">
        <f>SUM(K19:P19)</f>
        <v>197649</v>
      </c>
      <c r="R19" s="27">
        <f>J19+Q19</f>
        <v>381233</v>
      </c>
      <c r="S19" s="7"/>
    </row>
    <row r="20" spans="1:19" s="8" customFormat="1" ht="16.5" customHeight="1">
      <c r="A20" s="109"/>
      <c r="B20" s="53" t="s">
        <v>10</v>
      </c>
      <c r="C20" s="53" t="s">
        <v>2</v>
      </c>
      <c r="D20" s="89">
        <v>3242425</v>
      </c>
      <c r="E20" s="97">
        <v>2321696</v>
      </c>
      <c r="F20" s="97">
        <v>2732874</v>
      </c>
      <c r="G20" s="97">
        <v>1595104</v>
      </c>
      <c r="H20" s="97">
        <v>595884</v>
      </c>
      <c r="I20" s="98">
        <v>5260986</v>
      </c>
      <c r="J20" s="101">
        <f>SUM(D20:I20)</f>
        <v>15748969</v>
      </c>
      <c r="K20" s="100">
        <v>1681923</v>
      </c>
      <c r="L20" s="104">
        <v>6601115</v>
      </c>
      <c r="M20" s="104">
        <v>3315799</v>
      </c>
      <c r="N20" s="104">
        <v>4959456</v>
      </c>
      <c r="O20" s="104">
        <v>2833837</v>
      </c>
      <c r="P20" s="100">
        <v>1175617</v>
      </c>
      <c r="Q20" s="31">
        <f>SUM(K20:P20)</f>
        <v>20567747</v>
      </c>
      <c r="R20" s="27">
        <f>J20+Q20</f>
        <v>36316716</v>
      </c>
      <c r="S20" s="7"/>
    </row>
    <row r="21" spans="1:19" s="8" customFormat="1" ht="16.5" customHeight="1" thickBot="1">
      <c r="A21" s="110"/>
      <c r="B21" s="54" t="s">
        <v>18</v>
      </c>
      <c r="C21" s="55" t="s">
        <v>3</v>
      </c>
      <c r="D21" s="44">
        <f aca="true" t="shared" si="5" ref="D21:P21">IF(OR(D19=0,D20=0)," ",D20/D19*1000)</f>
        <v>87775.44667027613</v>
      </c>
      <c r="E21" s="15">
        <f t="shared" si="5"/>
        <v>87442.88350721252</v>
      </c>
      <c r="F21" s="15">
        <f t="shared" si="5"/>
        <v>85923.22203357857</v>
      </c>
      <c r="G21" s="15">
        <f t="shared" si="5"/>
        <v>79311.05807478123</v>
      </c>
      <c r="H21" s="15">
        <f t="shared" si="5"/>
        <v>85101.97086546701</v>
      </c>
      <c r="I21" s="99">
        <f t="shared" si="5"/>
        <v>86001.7654847727</v>
      </c>
      <c r="J21" s="32">
        <f t="shared" si="5"/>
        <v>85786.17417639881</v>
      </c>
      <c r="K21" s="99">
        <f t="shared" si="5"/>
        <v>90319.13865320588</v>
      </c>
      <c r="L21" s="15">
        <f t="shared" si="5"/>
        <v>90658.4675813385</v>
      </c>
      <c r="M21" s="15">
        <f t="shared" si="5"/>
        <v>112312.40050130407</v>
      </c>
      <c r="N21" s="15">
        <f t="shared" si="5"/>
        <v>126005.64038720496</v>
      </c>
      <c r="O21" s="15">
        <f t="shared" si="5"/>
        <v>111471.83541814177</v>
      </c>
      <c r="P21" s="99">
        <f t="shared" si="5"/>
        <v>98708.39630562553</v>
      </c>
      <c r="Q21" s="32">
        <f>IF(OR(Q19=0,Q20=0)," ",(Q20/Q19)*1000)</f>
        <v>104061.98361742281</v>
      </c>
      <c r="R21" s="28">
        <f>IF(OR(R19=0,R20=0)," ",(R20/R19)*1000)</f>
        <v>95261.2077128685</v>
      </c>
      <c r="S21" s="10"/>
    </row>
    <row r="22" spans="1:19" s="8" customFormat="1" ht="16.5" customHeight="1">
      <c r="A22" s="108" t="s">
        <v>39</v>
      </c>
      <c r="B22" s="53" t="s">
        <v>9</v>
      </c>
      <c r="C22" s="53" t="s">
        <v>1</v>
      </c>
      <c r="D22" s="89"/>
      <c r="E22" s="97"/>
      <c r="F22" s="97"/>
      <c r="G22" s="97"/>
      <c r="H22" s="97">
        <v>7613</v>
      </c>
      <c r="I22" s="98"/>
      <c r="J22" s="101">
        <f>SUM(D22:I22)</f>
        <v>7613</v>
      </c>
      <c r="K22" s="98"/>
      <c r="L22" s="97"/>
      <c r="M22" s="97"/>
      <c r="N22" s="97"/>
      <c r="O22" s="97"/>
      <c r="P22" s="98"/>
      <c r="Q22" s="31">
        <f>SUM(K22:P22)</f>
        <v>0</v>
      </c>
      <c r="R22" s="27">
        <f>J22+Q22</f>
        <v>7613</v>
      </c>
      <c r="S22" s="7"/>
    </row>
    <row r="23" spans="1:19" s="8" customFormat="1" ht="16.5" customHeight="1">
      <c r="A23" s="109"/>
      <c r="B23" s="53" t="s">
        <v>10</v>
      </c>
      <c r="C23" s="53" t="s">
        <v>2</v>
      </c>
      <c r="D23" s="89"/>
      <c r="E23" s="97"/>
      <c r="F23" s="97"/>
      <c r="G23" s="97"/>
      <c r="H23" s="97">
        <v>620267</v>
      </c>
      <c r="I23" s="98"/>
      <c r="J23" s="101">
        <f>SUM(D23:I23)</f>
        <v>620267</v>
      </c>
      <c r="K23" s="100"/>
      <c r="L23" s="104"/>
      <c r="M23" s="104"/>
      <c r="N23" s="104"/>
      <c r="O23" s="104"/>
      <c r="P23" s="100"/>
      <c r="Q23" s="31">
        <f>SUM(K23:P23)</f>
        <v>0</v>
      </c>
      <c r="R23" s="27">
        <f>J23+Q23</f>
        <v>620267</v>
      </c>
      <c r="S23" s="7"/>
    </row>
    <row r="24" spans="1:19" s="8" customFormat="1" ht="16.5" customHeight="1" thickBot="1">
      <c r="A24" s="110"/>
      <c r="B24" s="54" t="s">
        <v>18</v>
      </c>
      <c r="C24" s="55" t="s">
        <v>3</v>
      </c>
      <c r="D24" s="44" t="str">
        <f aca="true" t="shared" si="6" ref="D24:P24">IF(OR(D22=0,D23=0)," ",D23/D22*1000)</f>
        <v> </v>
      </c>
      <c r="E24" s="15" t="str">
        <f t="shared" si="6"/>
        <v> </v>
      </c>
      <c r="F24" s="15" t="str">
        <f t="shared" si="6"/>
        <v> </v>
      </c>
      <c r="G24" s="15" t="str">
        <f t="shared" si="6"/>
        <v> </v>
      </c>
      <c r="H24" s="15">
        <f t="shared" si="6"/>
        <v>81474.71430447917</v>
      </c>
      <c r="I24" s="99" t="str">
        <f t="shared" si="6"/>
        <v> </v>
      </c>
      <c r="J24" s="32">
        <f t="shared" si="6"/>
        <v>81474.71430447917</v>
      </c>
      <c r="K24" s="99" t="str">
        <f t="shared" si="6"/>
        <v> </v>
      </c>
      <c r="L24" s="15" t="str">
        <f t="shared" si="6"/>
        <v> </v>
      </c>
      <c r="M24" s="15" t="str">
        <f t="shared" si="6"/>
        <v> </v>
      </c>
      <c r="N24" s="15" t="str">
        <f t="shared" si="6"/>
        <v> </v>
      </c>
      <c r="O24" s="15" t="str">
        <f t="shared" si="6"/>
        <v> </v>
      </c>
      <c r="P24" s="99" t="str">
        <f t="shared" si="6"/>
        <v> </v>
      </c>
      <c r="Q24" s="32" t="str">
        <f>IF(OR(Q22=0,Q23=0)," ",(Q23/Q22)*1000)</f>
        <v> </v>
      </c>
      <c r="R24" s="28">
        <f>IF(OR(R22=0,R23=0)," ",(R23/R22)*1000)</f>
        <v>81474.71430447917</v>
      </c>
      <c r="S24" s="10"/>
    </row>
    <row r="25" spans="1:19" s="8" customFormat="1" ht="16.5" customHeight="1">
      <c r="A25" s="108" t="s">
        <v>11</v>
      </c>
      <c r="B25" s="53" t="s">
        <v>9</v>
      </c>
      <c r="C25" s="53" t="s">
        <v>1</v>
      </c>
      <c r="D25" s="89">
        <v>1001</v>
      </c>
      <c r="E25" s="97">
        <v>750</v>
      </c>
      <c r="F25" s="97">
        <v>590</v>
      </c>
      <c r="G25" s="97">
        <v>836</v>
      </c>
      <c r="H25" s="97">
        <v>769</v>
      </c>
      <c r="I25" s="98">
        <v>1330</v>
      </c>
      <c r="J25" s="101">
        <f>SUM(D25:I25)</f>
        <v>5276</v>
      </c>
      <c r="K25" s="98">
        <v>2207</v>
      </c>
      <c r="L25" s="97">
        <v>2769</v>
      </c>
      <c r="M25" s="97">
        <v>3623</v>
      </c>
      <c r="N25" s="97">
        <v>1790</v>
      </c>
      <c r="O25" s="97">
        <v>1157</v>
      </c>
      <c r="P25" s="98">
        <v>1413</v>
      </c>
      <c r="Q25" s="31">
        <f>SUM(K25:P25)</f>
        <v>12959</v>
      </c>
      <c r="R25" s="27">
        <f>J25+Q25</f>
        <v>18235</v>
      </c>
      <c r="S25" s="7"/>
    </row>
    <row r="26" spans="1:19" s="8" customFormat="1" ht="16.5" customHeight="1">
      <c r="A26" s="109"/>
      <c r="B26" s="53" t="s">
        <v>10</v>
      </c>
      <c r="C26" s="53" t="s">
        <v>2</v>
      </c>
      <c r="D26" s="89">
        <v>242404</v>
      </c>
      <c r="E26" s="97">
        <v>189495</v>
      </c>
      <c r="F26" s="97">
        <v>152041</v>
      </c>
      <c r="G26" s="97">
        <v>210965</v>
      </c>
      <c r="H26" s="97">
        <v>190562</v>
      </c>
      <c r="I26" s="98">
        <v>336439</v>
      </c>
      <c r="J26" s="101">
        <f>SUM(D26:I26)</f>
        <v>1321906</v>
      </c>
      <c r="K26" s="100">
        <v>558042</v>
      </c>
      <c r="L26" s="104">
        <v>699339</v>
      </c>
      <c r="M26" s="104">
        <v>915288</v>
      </c>
      <c r="N26" s="104">
        <v>449390</v>
      </c>
      <c r="O26" s="104">
        <v>286816</v>
      </c>
      <c r="P26" s="100">
        <v>356139</v>
      </c>
      <c r="Q26" s="31">
        <f>SUM(K26:P26)</f>
        <v>3265014</v>
      </c>
      <c r="R26" s="27">
        <f>J26+Q26</f>
        <v>4586920</v>
      </c>
      <c r="S26" s="7"/>
    </row>
    <row r="27" spans="1:19" s="8" customFormat="1" ht="16.5" customHeight="1" thickBot="1">
      <c r="A27" s="110"/>
      <c r="B27" s="54" t="s">
        <v>18</v>
      </c>
      <c r="C27" s="55" t="s">
        <v>3</v>
      </c>
      <c r="D27" s="44">
        <f aca="true" t="shared" si="7" ref="D27:P27">IF(OR(D25=0,D26=0)," ",D26/D25*1000)</f>
        <v>242161.83816183815</v>
      </c>
      <c r="E27" s="15">
        <f t="shared" si="7"/>
        <v>252660</v>
      </c>
      <c r="F27" s="15">
        <f t="shared" si="7"/>
        <v>257696.61016949153</v>
      </c>
      <c r="G27" s="15">
        <f t="shared" si="7"/>
        <v>252350.47846889953</v>
      </c>
      <c r="H27" s="15">
        <f t="shared" si="7"/>
        <v>247804.94148244476</v>
      </c>
      <c r="I27" s="99">
        <f t="shared" si="7"/>
        <v>252961.65413533832</v>
      </c>
      <c r="J27" s="32">
        <f t="shared" si="7"/>
        <v>250550.79605761942</v>
      </c>
      <c r="K27" s="99">
        <f t="shared" si="7"/>
        <v>252850.92886270955</v>
      </c>
      <c r="L27" s="15">
        <f t="shared" si="7"/>
        <v>252560.13001083423</v>
      </c>
      <c r="M27" s="15">
        <f t="shared" si="7"/>
        <v>252632.6248964946</v>
      </c>
      <c r="N27" s="15">
        <f t="shared" si="7"/>
        <v>251055.86592178768</v>
      </c>
      <c r="O27" s="15">
        <f t="shared" si="7"/>
        <v>247896.28349178913</v>
      </c>
      <c r="P27" s="99">
        <f t="shared" si="7"/>
        <v>252044.58598726115</v>
      </c>
      <c r="Q27" s="32">
        <f>IF(OR(Q25=0,Q26=0)," ",(Q26/Q25)*1000)</f>
        <v>251949.5331429894</v>
      </c>
      <c r="R27" s="28">
        <f>IF(OR(R25=0,R26=0)," ",(R26/R25)*1000)</f>
        <v>251544.8313682479</v>
      </c>
      <c r="S27" s="10"/>
    </row>
    <row r="28" spans="1:19" s="8" customFormat="1" ht="16.5" customHeight="1">
      <c r="A28" s="108" t="s">
        <v>49</v>
      </c>
      <c r="B28" s="53" t="s">
        <v>9</v>
      </c>
      <c r="C28" s="53" t="s">
        <v>1</v>
      </c>
      <c r="D28" s="89">
        <v>24</v>
      </c>
      <c r="E28" s="97">
        <v>28</v>
      </c>
      <c r="F28" s="97">
        <v>28</v>
      </c>
      <c r="G28" s="97">
        <v>33</v>
      </c>
      <c r="H28" s="97">
        <v>48</v>
      </c>
      <c r="I28" s="98">
        <v>84</v>
      </c>
      <c r="J28" s="101">
        <f>SUM(D28:I28)</f>
        <v>245</v>
      </c>
      <c r="K28" s="98">
        <v>48</v>
      </c>
      <c r="L28" s="97">
        <v>62</v>
      </c>
      <c r="M28" s="97">
        <v>25</v>
      </c>
      <c r="N28" s="97">
        <v>12</v>
      </c>
      <c r="O28" s="97">
        <v>24</v>
      </c>
      <c r="P28" s="98"/>
      <c r="Q28" s="31">
        <f>SUM(K28:P28)</f>
        <v>171</v>
      </c>
      <c r="R28" s="27">
        <f>J28+Q28</f>
        <v>416</v>
      </c>
      <c r="S28" s="7"/>
    </row>
    <row r="29" spans="1:19" s="8" customFormat="1" ht="16.5" customHeight="1">
      <c r="A29" s="109"/>
      <c r="B29" s="53" t="s">
        <v>10</v>
      </c>
      <c r="C29" s="53" t="s">
        <v>2</v>
      </c>
      <c r="D29" s="89">
        <v>14370</v>
      </c>
      <c r="E29" s="97">
        <v>18515</v>
      </c>
      <c r="F29" s="97">
        <v>18590</v>
      </c>
      <c r="G29" s="97">
        <v>23642</v>
      </c>
      <c r="H29" s="97">
        <v>28442</v>
      </c>
      <c r="I29" s="98">
        <v>45971</v>
      </c>
      <c r="J29" s="101">
        <f>SUM(D29:I29)</f>
        <v>149530</v>
      </c>
      <c r="K29" s="100">
        <v>12655</v>
      </c>
      <c r="L29" s="104">
        <v>15883</v>
      </c>
      <c r="M29" s="104">
        <v>6231</v>
      </c>
      <c r="N29" s="104">
        <v>3616</v>
      </c>
      <c r="O29" s="104">
        <v>7025</v>
      </c>
      <c r="P29" s="100"/>
      <c r="Q29" s="31">
        <f>SUM(K29:P29)</f>
        <v>45410</v>
      </c>
      <c r="R29" s="27">
        <f>J29+Q29</f>
        <v>194940</v>
      </c>
      <c r="S29" s="7"/>
    </row>
    <row r="30" spans="1:19" s="8" customFormat="1" ht="16.5" customHeight="1" thickBot="1">
      <c r="A30" s="110"/>
      <c r="B30" s="54" t="s">
        <v>18</v>
      </c>
      <c r="C30" s="55" t="s">
        <v>3</v>
      </c>
      <c r="D30" s="44">
        <f aca="true" t="shared" si="8" ref="D30:P30">IF(OR(D28=0,D29=0)," ",D29/D28*1000)</f>
        <v>598750</v>
      </c>
      <c r="E30" s="15">
        <f t="shared" si="8"/>
        <v>661250</v>
      </c>
      <c r="F30" s="15">
        <f t="shared" si="8"/>
        <v>663928.5714285715</v>
      </c>
      <c r="G30" s="15">
        <f t="shared" si="8"/>
        <v>716424.2424242424</v>
      </c>
      <c r="H30" s="15">
        <f t="shared" si="8"/>
        <v>592541.6666666666</v>
      </c>
      <c r="I30" s="99">
        <f t="shared" si="8"/>
        <v>547273.8095238095</v>
      </c>
      <c r="J30" s="32">
        <f t="shared" si="8"/>
        <v>610326.530612245</v>
      </c>
      <c r="K30" s="99">
        <f t="shared" si="8"/>
        <v>263645.8333333333</v>
      </c>
      <c r="L30" s="15">
        <f t="shared" si="8"/>
        <v>256177.41935483873</v>
      </c>
      <c r="M30" s="15">
        <f t="shared" si="8"/>
        <v>249240</v>
      </c>
      <c r="N30" s="15">
        <f t="shared" si="8"/>
        <v>301333.3333333333</v>
      </c>
      <c r="O30" s="15">
        <f t="shared" si="8"/>
        <v>292708.3333333333</v>
      </c>
      <c r="P30" s="99" t="str">
        <f t="shared" si="8"/>
        <v> </v>
      </c>
      <c r="Q30" s="32">
        <f>IF(OR(Q28=0,Q29=0)," ",(Q29/Q28)*1000)</f>
        <v>265555.55555555556</v>
      </c>
      <c r="R30" s="28">
        <f>IF(OR(R28=0,R29=0)," ",(R29/R28)*1000)</f>
        <v>468605.76923076925</v>
      </c>
      <c r="S30" s="10"/>
    </row>
    <row r="31" spans="1:19" s="8" customFormat="1" ht="16.5" customHeight="1">
      <c r="A31" s="108" t="s">
        <v>22</v>
      </c>
      <c r="B31" s="53" t="s">
        <v>9</v>
      </c>
      <c r="C31" s="53" t="s">
        <v>1</v>
      </c>
      <c r="D31" s="89"/>
      <c r="E31" s="97"/>
      <c r="F31" s="97"/>
      <c r="G31" s="97"/>
      <c r="H31" s="97"/>
      <c r="I31" s="98"/>
      <c r="J31" s="101">
        <f>SUM(D31:I31)</f>
        <v>0</v>
      </c>
      <c r="K31" s="98"/>
      <c r="L31" s="97"/>
      <c r="M31" s="97"/>
      <c r="N31" s="97"/>
      <c r="O31" s="97"/>
      <c r="P31" s="98"/>
      <c r="Q31" s="31">
        <f>SUM(K31:P31)</f>
        <v>0</v>
      </c>
      <c r="R31" s="27">
        <f>J31+Q31</f>
        <v>0</v>
      </c>
      <c r="S31" s="7"/>
    </row>
    <row r="32" spans="1:19" s="8" customFormat="1" ht="16.5" customHeight="1">
      <c r="A32" s="109"/>
      <c r="B32" s="53" t="s">
        <v>10</v>
      </c>
      <c r="C32" s="53" t="s">
        <v>2</v>
      </c>
      <c r="D32" s="89"/>
      <c r="E32" s="97"/>
      <c r="F32" s="97"/>
      <c r="G32" s="97"/>
      <c r="H32" s="97"/>
      <c r="I32" s="98"/>
      <c r="J32" s="101">
        <f>SUM(D32:I32)</f>
        <v>0</v>
      </c>
      <c r="K32" s="100"/>
      <c r="L32" s="104"/>
      <c r="M32" s="104"/>
      <c r="N32" s="104"/>
      <c r="O32" s="104"/>
      <c r="P32" s="100"/>
      <c r="Q32" s="33">
        <f>SUM(K32:P32)</f>
        <v>0</v>
      </c>
      <c r="R32" s="29">
        <f>J32+Q32</f>
        <v>0</v>
      </c>
      <c r="S32" s="7"/>
    </row>
    <row r="33" spans="1:19" s="8" customFormat="1" ht="16.5" customHeight="1" thickBot="1">
      <c r="A33" s="110"/>
      <c r="B33" s="54" t="s">
        <v>18</v>
      </c>
      <c r="C33" s="55" t="s">
        <v>3</v>
      </c>
      <c r="D33" s="44" t="str">
        <f aca="true" t="shared" si="9" ref="D33:P33">IF(OR(D31=0,D32=0)," ",D32/D31*1000)</f>
        <v> </v>
      </c>
      <c r="E33" s="15" t="str">
        <f t="shared" si="9"/>
        <v> </v>
      </c>
      <c r="F33" s="15" t="str">
        <f t="shared" si="9"/>
        <v> </v>
      </c>
      <c r="G33" s="15" t="str">
        <f t="shared" si="9"/>
        <v> </v>
      </c>
      <c r="H33" s="15" t="str">
        <f t="shared" si="9"/>
        <v> </v>
      </c>
      <c r="I33" s="99" t="str">
        <f t="shared" si="9"/>
        <v> </v>
      </c>
      <c r="J33" s="32" t="str">
        <f t="shared" si="9"/>
        <v> </v>
      </c>
      <c r="K33" s="99" t="str">
        <f t="shared" si="9"/>
        <v> </v>
      </c>
      <c r="L33" s="15" t="str">
        <f t="shared" si="9"/>
        <v> </v>
      </c>
      <c r="M33" s="15" t="str">
        <f t="shared" si="9"/>
        <v> </v>
      </c>
      <c r="N33" s="15" t="str">
        <f t="shared" si="9"/>
        <v> </v>
      </c>
      <c r="O33" s="15" t="str">
        <f t="shared" si="9"/>
        <v> </v>
      </c>
      <c r="P33" s="99" t="str">
        <f t="shared" si="9"/>
        <v> </v>
      </c>
      <c r="Q33" s="32" t="str">
        <f>IF(OR(Q31=0,Q32=0)," ",(Q32/Q31)*1000)</f>
        <v> </v>
      </c>
      <c r="R33" s="28" t="str">
        <f>IF(OR(R31=0,R32=0)," ",(R32/R31)*1000)</f>
        <v> </v>
      </c>
      <c r="S33" s="10"/>
    </row>
    <row r="34" spans="1:19" s="8" customFormat="1" ht="16.5" customHeight="1">
      <c r="A34" s="108" t="s">
        <v>23</v>
      </c>
      <c r="B34" s="53" t="s">
        <v>9</v>
      </c>
      <c r="C34" s="53" t="s">
        <v>1</v>
      </c>
      <c r="D34" s="89"/>
      <c r="E34" s="97"/>
      <c r="F34" s="97"/>
      <c r="G34" s="97"/>
      <c r="H34" s="97"/>
      <c r="I34" s="98"/>
      <c r="J34" s="101">
        <f>SUM(D34:I34)</f>
        <v>0</v>
      </c>
      <c r="K34" s="98"/>
      <c r="L34" s="97"/>
      <c r="M34" s="97"/>
      <c r="N34" s="97"/>
      <c r="O34" s="97"/>
      <c r="P34" s="98"/>
      <c r="Q34" s="31">
        <f>SUM(K34:P34)</f>
        <v>0</v>
      </c>
      <c r="R34" s="27">
        <f>J34+Q34</f>
        <v>0</v>
      </c>
      <c r="S34" s="7"/>
    </row>
    <row r="35" spans="1:19" s="8" customFormat="1" ht="16.5" customHeight="1">
      <c r="A35" s="109"/>
      <c r="B35" s="53" t="s">
        <v>10</v>
      </c>
      <c r="C35" s="53" t="s">
        <v>2</v>
      </c>
      <c r="D35" s="89"/>
      <c r="E35" s="97"/>
      <c r="F35" s="97"/>
      <c r="G35" s="97"/>
      <c r="H35" s="97"/>
      <c r="I35" s="98"/>
      <c r="J35" s="101">
        <f>SUM(D35:I35)</f>
        <v>0</v>
      </c>
      <c r="K35" s="100"/>
      <c r="L35" s="104"/>
      <c r="M35" s="104"/>
      <c r="N35" s="104"/>
      <c r="O35" s="104"/>
      <c r="P35" s="100"/>
      <c r="Q35" s="31">
        <f>SUM(K35:P35)</f>
        <v>0</v>
      </c>
      <c r="R35" s="27">
        <f>J35+Q35</f>
        <v>0</v>
      </c>
      <c r="S35" s="7"/>
    </row>
    <row r="36" spans="1:19" s="8" customFormat="1" ht="16.5" customHeight="1" thickBot="1">
      <c r="A36" s="110"/>
      <c r="B36" s="54" t="s">
        <v>18</v>
      </c>
      <c r="C36" s="55" t="s">
        <v>3</v>
      </c>
      <c r="D36" s="44" t="str">
        <f aca="true" t="shared" si="10" ref="D36:P36">IF(OR(D34=0,D35=0)," ",D35/D34*1000)</f>
        <v> </v>
      </c>
      <c r="E36" s="15" t="str">
        <f t="shared" si="10"/>
        <v> </v>
      </c>
      <c r="F36" s="15" t="str">
        <f t="shared" si="10"/>
        <v> </v>
      </c>
      <c r="G36" s="15" t="str">
        <f t="shared" si="10"/>
        <v> </v>
      </c>
      <c r="H36" s="15" t="str">
        <f t="shared" si="10"/>
        <v> </v>
      </c>
      <c r="I36" s="99" t="str">
        <f t="shared" si="10"/>
        <v> </v>
      </c>
      <c r="J36" s="32" t="str">
        <f t="shared" si="10"/>
        <v> </v>
      </c>
      <c r="K36" s="99" t="str">
        <f t="shared" si="10"/>
        <v> </v>
      </c>
      <c r="L36" s="15" t="str">
        <f t="shared" si="10"/>
        <v> </v>
      </c>
      <c r="M36" s="15" t="str">
        <f t="shared" si="10"/>
        <v> </v>
      </c>
      <c r="N36" s="15" t="str">
        <f t="shared" si="10"/>
        <v> </v>
      </c>
      <c r="O36" s="15" t="str">
        <f t="shared" si="10"/>
        <v> </v>
      </c>
      <c r="P36" s="99" t="str">
        <f t="shared" si="10"/>
        <v> </v>
      </c>
      <c r="Q36" s="32" t="str">
        <f>IF(OR(Q34=0,Q35=0)," ",(Q35/Q34)*1000)</f>
        <v> </v>
      </c>
      <c r="R36" s="28" t="str">
        <f>IF(OR(R34=0,R35=0)," ",(R35/R34)*1000)</f>
        <v> </v>
      </c>
      <c r="S36" s="10"/>
    </row>
    <row r="37" spans="1:19" s="8" customFormat="1" ht="16.5" customHeight="1">
      <c r="A37" s="108" t="s">
        <v>48</v>
      </c>
      <c r="B37" s="86" t="s">
        <v>9</v>
      </c>
      <c r="C37" s="86" t="s">
        <v>1</v>
      </c>
      <c r="D37" s="89"/>
      <c r="E37" s="97"/>
      <c r="F37" s="97"/>
      <c r="G37" s="97"/>
      <c r="H37" s="97"/>
      <c r="I37" s="98"/>
      <c r="J37" s="101">
        <f>SUM(D37:I37)</f>
        <v>0</v>
      </c>
      <c r="K37" s="98"/>
      <c r="L37" s="97"/>
      <c r="M37" s="97">
        <v>7516</v>
      </c>
      <c r="N37" s="97"/>
      <c r="O37" s="97"/>
      <c r="P37" s="98"/>
      <c r="Q37" s="31">
        <f>SUM(K37:P37)</f>
        <v>7516</v>
      </c>
      <c r="R37" s="27">
        <f>J37+Q37</f>
        <v>7516</v>
      </c>
      <c r="S37" s="7"/>
    </row>
    <row r="38" spans="1:19" s="8" customFormat="1" ht="16.5" customHeight="1">
      <c r="A38" s="109"/>
      <c r="B38" s="53" t="s">
        <v>10</v>
      </c>
      <c r="C38" s="53" t="s">
        <v>2</v>
      </c>
      <c r="D38" s="89"/>
      <c r="E38" s="97"/>
      <c r="F38" s="97"/>
      <c r="G38" s="97"/>
      <c r="H38" s="97"/>
      <c r="I38" s="98"/>
      <c r="J38" s="101">
        <f>SUM(D38:I38)</f>
        <v>0</v>
      </c>
      <c r="K38" s="100"/>
      <c r="L38" s="104"/>
      <c r="M38" s="104">
        <v>1005567</v>
      </c>
      <c r="N38" s="104"/>
      <c r="O38" s="104"/>
      <c r="P38" s="100"/>
      <c r="Q38" s="31">
        <f>SUM(K38:P38)</f>
        <v>1005567</v>
      </c>
      <c r="R38" s="27">
        <f>J38+Q38</f>
        <v>1005567</v>
      </c>
      <c r="S38" s="7"/>
    </row>
    <row r="39" spans="1:19" s="8" customFormat="1" ht="16.5" customHeight="1" thickBot="1">
      <c r="A39" s="110"/>
      <c r="B39" s="54" t="s">
        <v>18</v>
      </c>
      <c r="C39" s="55" t="s">
        <v>3</v>
      </c>
      <c r="D39" s="44" t="str">
        <f aca="true" t="shared" si="11" ref="D39:P39">IF(OR(D37=0,D38=0)," ",D38/D37*1000)</f>
        <v> </v>
      </c>
      <c r="E39" s="15" t="str">
        <f t="shared" si="11"/>
        <v> </v>
      </c>
      <c r="F39" s="15" t="str">
        <f t="shared" si="11"/>
        <v> </v>
      </c>
      <c r="G39" s="15" t="str">
        <f t="shared" si="11"/>
        <v> </v>
      </c>
      <c r="H39" s="15" t="str">
        <f t="shared" si="11"/>
        <v> </v>
      </c>
      <c r="I39" s="99" t="str">
        <f t="shared" si="11"/>
        <v> </v>
      </c>
      <c r="J39" s="32" t="str">
        <f t="shared" si="11"/>
        <v> </v>
      </c>
      <c r="K39" s="99" t="str">
        <f t="shared" si="11"/>
        <v> </v>
      </c>
      <c r="L39" s="15" t="str">
        <f t="shared" si="11"/>
        <v> </v>
      </c>
      <c r="M39" s="15">
        <f t="shared" si="11"/>
        <v>133790.1809473124</v>
      </c>
      <c r="N39" s="15" t="str">
        <f t="shared" si="11"/>
        <v> </v>
      </c>
      <c r="O39" s="15" t="str">
        <f t="shared" si="11"/>
        <v> </v>
      </c>
      <c r="P39" s="99" t="str">
        <f t="shared" si="11"/>
        <v> </v>
      </c>
      <c r="Q39" s="32">
        <f>IF(OR(Q37=0,Q38=0)," ",(Q38/Q37)*1000)</f>
        <v>133790.1809473124</v>
      </c>
      <c r="R39" s="28">
        <f>IF(OR(R37=0,R38=0)," ",(R38/R37)*1000)</f>
        <v>133790.1809473124</v>
      </c>
      <c r="S39" s="10"/>
    </row>
    <row r="40" spans="1:19" s="8" customFormat="1" ht="16.5" customHeight="1">
      <c r="A40" s="108" t="s">
        <v>51</v>
      </c>
      <c r="B40" s="86" t="s">
        <v>9</v>
      </c>
      <c r="C40" s="86" t="s">
        <v>1</v>
      </c>
      <c r="D40" s="89"/>
      <c r="E40" s="97">
        <v>31503</v>
      </c>
      <c r="F40" s="97">
        <v>39744</v>
      </c>
      <c r="G40" s="97">
        <v>27017</v>
      </c>
      <c r="H40" s="97">
        <v>13013</v>
      </c>
      <c r="I40" s="98">
        <v>21739</v>
      </c>
      <c r="J40" s="101">
        <f>SUM(D40:I40)</f>
        <v>133016</v>
      </c>
      <c r="K40" s="98">
        <v>15024</v>
      </c>
      <c r="L40" s="97"/>
      <c r="M40" s="97"/>
      <c r="N40" s="97"/>
      <c r="O40" s="97"/>
      <c r="P40" s="98"/>
      <c r="Q40" s="31">
        <f>SUM(K40:P40)</f>
        <v>15024</v>
      </c>
      <c r="R40" s="27">
        <f>J40+Q40</f>
        <v>148040</v>
      </c>
      <c r="S40" s="7"/>
    </row>
    <row r="41" spans="1:19" s="8" customFormat="1" ht="16.5" customHeight="1">
      <c r="A41" s="109"/>
      <c r="B41" s="53" t="s">
        <v>10</v>
      </c>
      <c r="C41" s="53" t="s">
        <v>2</v>
      </c>
      <c r="D41" s="89"/>
      <c r="E41" s="97">
        <v>2546380</v>
      </c>
      <c r="F41" s="97">
        <v>3364347</v>
      </c>
      <c r="G41" s="97">
        <v>2286755</v>
      </c>
      <c r="H41" s="97">
        <v>1149011</v>
      </c>
      <c r="I41" s="98">
        <v>1824931</v>
      </c>
      <c r="J41" s="101">
        <f>SUM(D41:I41)</f>
        <v>11171424</v>
      </c>
      <c r="K41" s="100">
        <v>1350689</v>
      </c>
      <c r="L41" s="104"/>
      <c r="M41" s="104"/>
      <c r="N41" s="104"/>
      <c r="O41" s="104"/>
      <c r="P41" s="100"/>
      <c r="Q41" s="31">
        <f>SUM(K41:P41)</f>
        <v>1350689</v>
      </c>
      <c r="R41" s="27">
        <f>J41+Q41</f>
        <v>12522113</v>
      </c>
      <c r="S41" s="7"/>
    </row>
    <row r="42" spans="1:19" s="8" customFormat="1" ht="16.5" customHeight="1" thickBot="1">
      <c r="A42" s="110"/>
      <c r="B42" s="54" t="s">
        <v>18</v>
      </c>
      <c r="C42" s="55" t="s">
        <v>3</v>
      </c>
      <c r="D42" s="44" t="str">
        <f aca="true" t="shared" si="12" ref="D42:P42">IF(OR(D40=0,D41=0)," ",D41/D40*1000)</f>
        <v> </v>
      </c>
      <c r="E42" s="15">
        <f t="shared" si="12"/>
        <v>80829.76224486556</v>
      </c>
      <c r="F42" s="15">
        <f t="shared" si="12"/>
        <v>84650.43780193236</v>
      </c>
      <c r="G42" s="15">
        <f t="shared" si="12"/>
        <v>84641.33693600325</v>
      </c>
      <c r="H42" s="15">
        <f t="shared" si="12"/>
        <v>88297.16437408744</v>
      </c>
      <c r="I42" s="99">
        <f t="shared" si="12"/>
        <v>83947.3296839781</v>
      </c>
      <c r="J42" s="32">
        <f t="shared" si="12"/>
        <v>83985.56564623804</v>
      </c>
      <c r="K42" s="99">
        <f t="shared" si="12"/>
        <v>89902.08998935037</v>
      </c>
      <c r="L42" s="15" t="str">
        <f t="shared" si="12"/>
        <v> </v>
      </c>
      <c r="M42" s="15" t="str">
        <f t="shared" si="12"/>
        <v> </v>
      </c>
      <c r="N42" s="15" t="str">
        <f t="shared" si="12"/>
        <v> </v>
      </c>
      <c r="O42" s="15" t="str">
        <f t="shared" si="12"/>
        <v> </v>
      </c>
      <c r="P42" s="99" t="str">
        <f t="shared" si="12"/>
        <v> </v>
      </c>
      <c r="Q42" s="32">
        <f>IF(OR(Q40=0,Q41=0)," ",(Q41/Q40)*1000)</f>
        <v>89902.08998935037</v>
      </c>
      <c r="R42" s="28">
        <f>IF(OR(R40=0,R41=0)," ",(R41/R40)*1000)</f>
        <v>84586.01053769252</v>
      </c>
      <c r="S42" s="10"/>
    </row>
    <row r="43" spans="1:19" s="8" customFormat="1" ht="16.5" customHeight="1">
      <c r="A43" s="108" t="s">
        <v>12</v>
      </c>
      <c r="B43" s="53" t="s">
        <v>9</v>
      </c>
      <c r="C43" s="53" t="s">
        <v>1</v>
      </c>
      <c r="D43" s="89"/>
      <c r="E43" s="97"/>
      <c r="F43" s="97">
        <v>12122</v>
      </c>
      <c r="G43" s="97">
        <v>9232</v>
      </c>
      <c r="H43" s="97"/>
      <c r="I43" s="98"/>
      <c r="J43" s="101">
        <f>SUM(D43:I43)</f>
        <v>21354</v>
      </c>
      <c r="K43" s="98"/>
      <c r="L43" s="97"/>
      <c r="M43" s="97"/>
      <c r="N43" s="97"/>
      <c r="O43" s="97">
        <v>9988</v>
      </c>
      <c r="P43" s="98">
        <v>10584</v>
      </c>
      <c r="Q43" s="34">
        <f>SUM(K43:P43)</f>
        <v>20572</v>
      </c>
      <c r="R43" s="30">
        <f>J43+Q43</f>
        <v>41926</v>
      </c>
      <c r="S43" s="7"/>
    </row>
    <row r="44" spans="1:18" ht="16.5" customHeight="1">
      <c r="A44" s="109"/>
      <c r="B44" s="53" t="s">
        <v>10</v>
      </c>
      <c r="C44" s="53" t="s">
        <v>2</v>
      </c>
      <c r="D44" s="89">
        <v>2361</v>
      </c>
      <c r="E44" s="97"/>
      <c r="F44" s="97">
        <v>971669</v>
      </c>
      <c r="G44" s="97">
        <v>759294</v>
      </c>
      <c r="H44" s="97">
        <v>201</v>
      </c>
      <c r="I44" s="98">
        <v>5694</v>
      </c>
      <c r="J44" s="101">
        <f>SUM(D44:I44)</f>
        <v>1739219</v>
      </c>
      <c r="K44" s="100"/>
      <c r="L44" s="104">
        <v>2460</v>
      </c>
      <c r="M44" s="104"/>
      <c r="N44" s="104"/>
      <c r="O44" s="104">
        <v>1107997</v>
      </c>
      <c r="P44" s="100">
        <v>986336</v>
      </c>
      <c r="Q44" s="33">
        <f>SUM(K44:P44)</f>
        <v>2096793</v>
      </c>
      <c r="R44" s="29">
        <f>J44+Q44</f>
        <v>3836012</v>
      </c>
    </row>
    <row r="45" spans="1:18" ht="16.5" customHeight="1" thickBot="1">
      <c r="A45" s="110"/>
      <c r="B45" s="54" t="s">
        <v>18</v>
      </c>
      <c r="C45" s="55" t="s">
        <v>3</v>
      </c>
      <c r="D45" s="44" t="str">
        <f aca="true" t="shared" si="13" ref="D45:P45">IF(OR(D43=0,D44=0)," ",D44/D43*1000)</f>
        <v> </v>
      </c>
      <c r="E45" s="15" t="str">
        <f t="shared" si="13"/>
        <v> </v>
      </c>
      <c r="F45" s="15">
        <f t="shared" si="13"/>
        <v>80157.48226365287</v>
      </c>
      <c r="G45" s="15">
        <f t="shared" si="13"/>
        <v>82245.88388214905</v>
      </c>
      <c r="H45" s="15" t="str">
        <f t="shared" si="13"/>
        <v> </v>
      </c>
      <c r="I45" s="99" t="str">
        <f t="shared" si="13"/>
        <v> </v>
      </c>
      <c r="J45" s="32">
        <f t="shared" si="13"/>
        <v>81446.98885454716</v>
      </c>
      <c r="K45" s="99" t="str">
        <f t="shared" si="13"/>
        <v> </v>
      </c>
      <c r="L45" s="15" t="str">
        <f t="shared" si="13"/>
        <v> </v>
      </c>
      <c r="M45" s="15" t="str">
        <f t="shared" si="13"/>
        <v> </v>
      </c>
      <c r="N45" s="15" t="str">
        <f t="shared" si="13"/>
        <v> </v>
      </c>
      <c r="O45" s="15">
        <f t="shared" si="13"/>
        <v>110932.8193832599</v>
      </c>
      <c r="P45" s="99">
        <f t="shared" si="13"/>
        <v>93191.2320483749</v>
      </c>
      <c r="Q45" s="32">
        <f>IF(OR(Q43=0,Q44=0)," ",(Q44/Q43)*1000)</f>
        <v>101924.6062609372</v>
      </c>
      <c r="R45" s="28">
        <f>IF(OR(R43=0,R44=0)," ",(R44/R43)*1000)</f>
        <v>91494.8242140915</v>
      </c>
    </row>
    <row r="46" spans="1:18" ht="16.5" customHeight="1">
      <c r="A46" s="112" t="s">
        <v>4</v>
      </c>
      <c r="B46" s="53" t="s">
        <v>9</v>
      </c>
      <c r="C46" s="53" t="s">
        <v>1</v>
      </c>
      <c r="D46" s="22">
        <f aca="true" t="shared" si="14" ref="D46:G47">D4+D7+D10+D13+D16+D19+D22+D25+D28+D31+D34+D37+D40+D43</f>
        <v>139255</v>
      </c>
      <c r="E46" s="17">
        <f t="shared" si="14"/>
        <v>194525</v>
      </c>
      <c r="F46" s="17">
        <f t="shared" si="14"/>
        <v>173725</v>
      </c>
      <c r="G46" s="17">
        <f t="shared" si="14"/>
        <v>133422</v>
      </c>
      <c r="H46" s="17">
        <f>H4+H7+H10+H13+H16+H19+H22+H25+H28+H31+H34+H37+H40+H43</f>
        <v>147336</v>
      </c>
      <c r="I46" s="17">
        <f>I4+I7+I10+I13+I16+I19+I22+I25+I28+I31+I34+I37+I40+I43</f>
        <v>208335</v>
      </c>
      <c r="J46" s="34">
        <f>SUM(D46:I46)</f>
        <v>996598</v>
      </c>
      <c r="K46" s="30">
        <f aca="true" t="shared" si="15" ref="K46:N47">K4+K7+K10+K13+K16+K19+K22+K25+K28+K31+K34+K37+K40+K43</f>
        <v>157509</v>
      </c>
      <c r="L46" s="17">
        <f t="shared" si="15"/>
        <v>178236</v>
      </c>
      <c r="M46" s="17">
        <f t="shared" si="15"/>
        <v>184105</v>
      </c>
      <c r="N46" s="17">
        <f t="shared" si="15"/>
        <v>201883</v>
      </c>
      <c r="O46" s="17">
        <f>O4+O7+O10+O13+O16+O19+O22+O25+O28+O31+O34+O37+O40+O43</f>
        <v>164621</v>
      </c>
      <c r="P46" s="26">
        <f>P4+P7+P10+P13+P16+P19+P22+P25+P28+P31+P34+P37+P40+P43</f>
        <v>181218</v>
      </c>
      <c r="Q46" s="34">
        <f>SUM(K46:P46)</f>
        <v>1067572</v>
      </c>
      <c r="R46" s="30">
        <f>J46+Q46</f>
        <v>2064170</v>
      </c>
    </row>
    <row r="47" spans="1:18" ht="16.5" customHeight="1">
      <c r="A47" s="112"/>
      <c r="B47" s="53" t="s">
        <v>10</v>
      </c>
      <c r="C47" s="53" t="s">
        <v>2</v>
      </c>
      <c r="D47" s="21">
        <f t="shared" si="14"/>
        <v>12742104</v>
      </c>
      <c r="E47" s="16">
        <f t="shared" si="14"/>
        <v>16830743</v>
      </c>
      <c r="F47" s="16">
        <f t="shared" si="14"/>
        <v>14837901</v>
      </c>
      <c r="G47" s="16">
        <f t="shared" si="14"/>
        <v>11200469</v>
      </c>
      <c r="H47" s="16">
        <f>H5+H8+H11+H14+H17+H20+H23+H26+H29+H32+H35+H38+H41+H44</f>
        <v>12602768</v>
      </c>
      <c r="I47" s="16">
        <f>I5+I8+I11+I14+I17+I20+I23+I26+I29+I32+I35+I38+I41+I44</f>
        <v>18311609</v>
      </c>
      <c r="J47" s="33">
        <f>SUM(D47:I47)</f>
        <v>86525594</v>
      </c>
      <c r="K47" s="29">
        <f t="shared" si="15"/>
        <v>14519538</v>
      </c>
      <c r="L47" s="16">
        <f t="shared" si="15"/>
        <v>16728175</v>
      </c>
      <c r="M47" s="16">
        <f t="shared" si="15"/>
        <v>19853282</v>
      </c>
      <c r="N47" s="16">
        <f t="shared" si="15"/>
        <v>24669815</v>
      </c>
      <c r="O47" s="16">
        <f>O5+O8+O11+O14+O17+O20+O23+O26+O29+O32+O35+O38+O41+O44</f>
        <v>18125223</v>
      </c>
      <c r="P47" s="25">
        <f>P5+P8+P11+P14+P17+P20+P23+P26+P29+P32+P35+P38+P41+P44</f>
        <v>18532413</v>
      </c>
      <c r="Q47" s="33">
        <f>SUM(K47:P47)</f>
        <v>112428446</v>
      </c>
      <c r="R47" s="29">
        <f>J47+Q47</f>
        <v>198954040</v>
      </c>
    </row>
    <row r="48" spans="1:18" ht="16.5" customHeight="1" thickBot="1">
      <c r="A48" s="113"/>
      <c r="B48" s="54" t="s">
        <v>18</v>
      </c>
      <c r="C48" s="55" t="s">
        <v>3</v>
      </c>
      <c r="D48" s="20">
        <f>IF(OR(D46=0,D47=0)," ",(D47/D46)*1000)</f>
        <v>91501.9496606944</v>
      </c>
      <c r="E48" s="15">
        <f aca="true" t="shared" si="16" ref="E48:N48">IF(OR(E46=0,E47=0)," ",(E47/E46)*1000)</f>
        <v>86522.26192006169</v>
      </c>
      <c r="F48" s="15">
        <f t="shared" si="16"/>
        <v>85410.28061591597</v>
      </c>
      <c r="G48" s="15">
        <f t="shared" si="16"/>
        <v>83947.69228463071</v>
      </c>
      <c r="H48" s="15">
        <f>IF(OR(H46=0,H47=0)," ",(H47/H46)*1000)</f>
        <v>85537.60112939132</v>
      </c>
      <c r="I48" s="15">
        <f>IF(OR(I46=0,I47=0)," ",(I47/I46)*1000)</f>
        <v>87895.02003983968</v>
      </c>
      <c r="J48" s="32">
        <f t="shared" si="16"/>
        <v>86820.95890218524</v>
      </c>
      <c r="K48" s="28">
        <f t="shared" si="16"/>
        <v>92182.27529855438</v>
      </c>
      <c r="L48" s="15">
        <f t="shared" si="16"/>
        <v>93854.07549541058</v>
      </c>
      <c r="M48" s="15">
        <f t="shared" si="16"/>
        <v>107836.7344721762</v>
      </c>
      <c r="N48" s="15">
        <f t="shared" si="16"/>
        <v>122198.5754124914</v>
      </c>
      <c r="O48" s="15">
        <f>IF(OR(O46=0,O47=0)," ",(O47/O46)*1000)</f>
        <v>110102.73901871573</v>
      </c>
      <c r="P48" s="24">
        <f>IF(OR(P46=0,P47=0)," ",(P47/P46)*1000)</f>
        <v>102265.85107439657</v>
      </c>
      <c r="Q48" s="32">
        <f>IF(OR(Q46=0,Q47=0)," ",(Q47/Q46)*1000)</f>
        <v>105312.28432368027</v>
      </c>
      <c r="R48" s="28">
        <f>IF(OR(R46=0,R47=0)," ",(R47/R46)*1000)</f>
        <v>96384.52259261592</v>
      </c>
    </row>
    <row r="49" spans="1:18" ht="15.75" thickBot="1">
      <c r="A49" s="115" t="s">
        <v>13</v>
      </c>
      <c r="B49" s="116"/>
      <c r="C49" s="117"/>
      <c r="D49" s="37">
        <v>95.9</v>
      </c>
      <c r="E49" s="38">
        <v>99.34</v>
      </c>
      <c r="F49" s="38">
        <v>99.88</v>
      </c>
      <c r="G49" s="38">
        <v>98.75</v>
      </c>
      <c r="H49" s="38">
        <v>98.44</v>
      </c>
      <c r="I49" s="38">
        <v>98.79</v>
      </c>
      <c r="J49" s="40">
        <v>98.52</v>
      </c>
      <c r="K49" s="41">
        <v>98.29</v>
      </c>
      <c r="L49" s="38">
        <v>98.45</v>
      </c>
      <c r="M49" s="38">
        <v>101.99</v>
      </c>
      <c r="N49" s="38">
        <v>104.53</v>
      </c>
      <c r="O49" s="38">
        <f>'総合計'!O49</f>
        <v>102.79</v>
      </c>
      <c r="P49" s="39">
        <f>'総合計'!P49</f>
        <v>102.3</v>
      </c>
      <c r="Q49" s="40">
        <f>'総合計'!Q49</f>
        <v>101.51</v>
      </c>
      <c r="R49" s="42">
        <f>'総合計'!R49</f>
        <v>100.17</v>
      </c>
    </row>
    <row r="50" spans="1:3" ht="16.5">
      <c r="A50" s="96" t="str">
        <f>'総合計'!A59</f>
        <v>※全て確定値。</v>
      </c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9" ht="17.25" customHeight="1"/>
  </sheetData>
  <sheetProtection/>
  <mergeCells count="17"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  <mergeCell ref="A46:A48"/>
    <mergeCell ref="A49:C49"/>
    <mergeCell ref="A13:A15"/>
    <mergeCell ref="A16:A18"/>
    <mergeCell ref="A19:A21"/>
    <mergeCell ref="A22:A24"/>
    <mergeCell ref="A43:A45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0" r:id="rId2"/>
  <headerFooter alignWithMargins="0">
    <oddFooter>&amp;C&amp;"Century Gothic,標準"&amp;20-8-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4"/>
  <sheetViews>
    <sheetView showZeros="0" zoomScale="55" zoomScaleNormal="55" zoomScaleSheetLayoutView="85" zoomScalePageLayoutView="0" workbookViewId="0" topLeftCell="A1">
      <pane xSplit="3" ySplit="3" topLeftCell="D4" activePane="bottomRight" state="frozen"/>
      <selection pane="topLeft" activeCell="Q2" sqref="Q2:R2"/>
      <selection pane="topRight" activeCell="Q2" sqref="Q2:R2"/>
      <selection pane="bottomLeft" activeCell="Q2" sqref="Q2:R2"/>
      <selection pane="bottomRight" activeCell="O12" sqref="O12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6.8515625" style="0" customWidth="1"/>
  </cols>
  <sheetData>
    <row r="1" spans="1:16" ht="29.25" customHeight="1">
      <c r="A1" s="46" t="s">
        <v>44</v>
      </c>
      <c r="B1" s="84" t="s">
        <v>52</v>
      </c>
      <c r="C1" s="4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8" ht="23.25" customHeight="1" thickBot="1">
      <c r="A2" s="56" t="s">
        <v>5</v>
      </c>
      <c r="B2" s="57" t="s">
        <v>7</v>
      </c>
      <c r="C2" s="58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45">
        <f>'総合計'!Q2</f>
        <v>42075</v>
      </c>
    </row>
    <row r="3" spans="1:19" ht="24" customHeight="1" thickBot="1">
      <c r="A3" s="51"/>
      <c r="B3" s="52"/>
      <c r="C3" s="52"/>
      <c r="D3" s="63" t="s">
        <v>27</v>
      </c>
      <c r="E3" s="65" t="s">
        <v>28</v>
      </c>
      <c r="F3" s="65" t="s">
        <v>29</v>
      </c>
      <c r="G3" s="65" t="s">
        <v>30</v>
      </c>
      <c r="H3" s="65" t="s">
        <v>31</v>
      </c>
      <c r="I3" s="66" t="s">
        <v>32</v>
      </c>
      <c r="J3" s="67" t="s">
        <v>14</v>
      </c>
      <c r="K3" s="66" t="s">
        <v>33</v>
      </c>
      <c r="L3" s="65" t="s">
        <v>34</v>
      </c>
      <c r="M3" s="65" t="s">
        <v>35</v>
      </c>
      <c r="N3" s="65" t="s">
        <v>36</v>
      </c>
      <c r="O3" s="65" t="s">
        <v>37</v>
      </c>
      <c r="P3" s="66" t="s">
        <v>38</v>
      </c>
      <c r="Q3" s="69" t="s">
        <v>15</v>
      </c>
      <c r="R3" s="70" t="s">
        <v>16</v>
      </c>
      <c r="S3" s="2"/>
    </row>
    <row r="4" spans="1:19" s="8" customFormat="1" ht="16.5" customHeight="1">
      <c r="A4" s="108" t="s">
        <v>17</v>
      </c>
      <c r="B4" s="53" t="s">
        <v>9</v>
      </c>
      <c r="C4" s="53" t="s">
        <v>1</v>
      </c>
      <c r="D4" s="89">
        <v>16824</v>
      </c>
      <c r="E4" s="97">
        <v>10000</v>
      </c>
      <c r="F4" s="97">
        <v>13317</v>
      </c>
      <c r="G4" s="97"/>
      <c r="H4" s="97"/>
      <c r="I4" s="98">
        <v>4000</v>
      </c>
      <c r="J4" s="22">
        <f>SUM(D4:I4)</f>
        <v>44141</v>
      </c>
      <c r="K4" s="98">
        <v>18897</v>
      </c>
      <c r="L4" s="97"/>
      <c r="M4" s="97">
        <v>9877</v>
      </c>
      <c r="N4" s="97"/>
      <c r="O4" s="97"/>
      <c r="P4" s="98"/>
      <c r="Q4" s="22">
        <f>SUM(K4:P4)</f>
        <v>28774</v>
      </c>
      <c r="R4" s="27">
        <f>J4+Q4</f>
        <v>72915</v>
      </c>
      <c r="S4" s="7"/>
    </row>
    <row r="5" spans="1:19" s="8" customFormat="1" ht="16.5" customHeight="1">
      <c r="A5" s="109"/>
      <c r="B5" s="53" t="s">
        <v>10</v>
      </c>
      <c r="C5" s="53" t="s">
        <v>2</v>
      </c>
      <c r="D5" s="89">
        <v>1434880</v>
      </c>
      <c r="E5" s="97">
        <v>852386</v>
      </c>
      <c r="F5" s="97">
        <v>1148377</v>
      </c>
      <c r="G5" s="97"/>
      <c r="H5" s="97"/>
      <c r="I5" s="98">
        <v>327117</v>
      </c>
      <c r="J5" s="21">
        <f>SUM(D5:I5)</f>
        <v>3762760</v>
      </c>
      <c r="K5" s="100">
        <v>1700235</v>
      </c>
      <c r="L5" s="104"/>
      <c r="M5" s="104">
        <v>861501</v>
      </c>
      <c r="N5" s="104"/>
      <c r="O5" s="104"/>
      <c r="P5" s="100"/>
      <c r="Q5" s="21">
        <f>SUM(K5:P5)</f>
        <v>2561736</v>
      </c>
      <c r="R5" s="27">
        <f>J5+Q5</f>
        <v>6324496</v>
      </c>
      <c r="S5" s="7"/>
    </row>
    <row r="6" spans="1:19" s="8" customFormat="1" ht="16.5" customHeight="1" thickBot="1">
      <c r="A6" s="110"/>
      <c r="B6" s="54" t="s">
        <v>18</v>
      </c>
      <c r="C6" s="55" t="s">
        <v>3</v>
      </c>
      <c r="D6" s="44">
        <f aca="true" t="shared" si="0" ref="D6:I6">IF(OR(D4=0,D5=0)," ",D5/D4*1000)</f>
        <v>85287.68426058012</v>
      </c>
      <c r="E6" s="15">
        <f t="shared" si="0"/>
        <v>85238.6</v>
      </c>
      <c r="F6" s="15">
        <f t="shared" si="0"/>
        <v>86233.9115416385</v>
      </c>
      <c r="G6" s="15" t="str">
        <f t="shared" si="0"/>
        <v> </v>
      </c>
      <c r="H6" s="15" t="str">
        <f t="shared" si="0"/>
        <v> </v>
      </c>
      <c r="I6" s="99">
        <f t="shared" si="0"/>
        <v>81779.25</v>
      </c>
      <c r="J6" s="32">
        <f>IF(OR(J4=0,J5=0)," ",(J5/J4)*1000)</f>
        <v>85244.10412088534</v>
      </c>
      <c r="K6" s="99">
        <f aca="true" t="shared" si="1" ref="K6:P6">IF(OR(K4=0,K5=0)," ",K5/K4*1000)</f>
        <v>89973.8053659311</v>
      </c>
      <c r="L6" s="15" t="str">
        <f t="shared" si="1"/>
        <v> </v>
      </c>
      <c r="M6" s="15">
        <f t="shared" si="1"/>
        <v>87222.94218892377</v>
      </c>
      <c r="N6" s="15" t="str">
        <f t="shared" si="1"/>
        <v> </v>
      </c>
      <c r="O6" s="15" t="str">
        <f t="shared" si="1"/>
        <v> </v>
      </c>
      <c r="P6" s="99" t="str">
        <f t="shared" si="1"/>
        <v> </v>
      </c>
      <c r="Q6" s="32">
        <f>IF(OR(Q4=0,Q5=0)," ",(Q5/Q4)*1000)</f>
        <v>89029.54055744769</v>
      </c>
      <c r="R6" s="28">
        <f>IF(OR(R4=0,R5=0)," ",(R5/R4)*1000)</f>
        <v>86737.92772406226</v>
      </c>
      <c r="S6" s="10"/>
    </row>
    <row r="7" spans="1:19" s="8" customFormat="1" ht="16.5" customHeight="1">
      <c r="A7" s="108" t="s">
        <v>20</v>
      </c>
      <c r="B7" s="53" t="s">
        <v>9</v>
      </c>
      <c r="C7" s="53" t="s">
        <v>1</v>
      </c>
      <c r="D7" s="89"/>
      <c r="E7" s="97"/>
      <c r="F7" s="97"/>
      <c r="G7" s="97"/>
      <c r="H7" s="97"/>
      <c r="I7" s="98"/>
      <c r="J7" s="31">
        <f>SUM(D7:I7)</f>
        <v>0</v>
      </c>
      <c r="K7" s="98"/>
      <c r="L7" s="97"/>
      <c r="M7" s="97"/>
      <c r="N7" s="97"/>
      <c r="O7" s="97"/>
      <c r="P7" s="98"/>
      <c r="Q7" s="31">
        <f>SUM(K7:P7)</f>
        <v>0</v>
      </c>
      <c r="R7" s="27">
        <f>J7+Q7</f>
        <v>0</v>
      </c>
      <c r="S7" s="7"/>
    </row>
    <row r="8" spans="1:19" s="8" customFormat="1" ht="16.5" customHeight="1">
      <c r="A8" s="109"/>
      <c r="B8" s="53" t="s">
        <v>10</v>
      </c>
      <c r="C8" s="53" t="s">
        <v>2</v>
      </c>
      <c r="D8" s="89"/>
      <c r="E8" s="97"/>
      <c r="F8" s="97"/>
      <c r="G8" s="97"/>
      <c r="H8" s="97"/>
      <c r="I8" s="98"/>
      <c r="J8" s="31">
        <f>SUM(D8:I8)</f>
        <v>0</v>
      </c>
      <c r="K8" s="100"/>
      <c r="L8" s="104"/>
      <c r="M8" s="104"/>
      <c r="N8" s="104"/>
      <c r="O8" s="104"/>
      <c r="P8" s="100"/>
      <c r="Q8" s="31">
        <f>SUM(K8:P8)</f>
        <v>0</v>
      </c>
      <c r="R8" s="27">
        <f>J8+Q8</f>
        <v>0</v>
      </c>
      <c r="S8" s="7"/>
    </row>
    <row r="9" spans="1:19" s="8" customFormat="1" ht="16.5" customHeight="1" thickBot="1">
      <c r="A9" s="110"/>
      <c r="B9" s="54" t="s">
        <v>18</v>
      </c>
      <c r="C9" s="55" t="s">
        <v>3</v>
      </c>
      <c r="D9" s="44" t="str">
        <f aca="true" t="shared" si="2" ref="D9:I9">IF(OR(D7=0,D8=0)," ",D8/D7*1000)</f>
        <v> </v>
      </c>
      <c r="E9" s="15" t="str">
        <f t="shared" si="2"/>
        <v> </v>
      </c>
      <c r="F9" s="15" t="str">
        <f t="shared" si="2"/>
        <v> </v>
      </c>
      <c r="G9" s="15" t="str">
        <f t="shared" si="2"/>
        <v> </v>
      </c>
      <c r="H9" s="15" t="str">
        <f t="shared" si="2"/>
        <v> </v>
      </c>
      <c r="I9" s="99" t="str">
        <f t="shared" si="2"/>
        <v> </v>
      </c>
      <c r="J9" s="32" t="str">
        <f>IF(OR(J7=0,J8=0)," ",(J8/J7)*1000)</f>
        <v> </v>
      </c>
      <c r="K9" s="99" t="str">
        <f aca="true" t="shared" si="3" ref="K9:P9">IF(OR(K7=0,K8=0)," ",K8/K7*1000)</f>
        <v> </v>
      </c>
      <c r="L9" s="15" t="str">
        <f t="shared" si="3"/>
        <v> </v>
      </c>
      <c r="M9" s="15" t="str">
        <f t="shared" si="3"/>
        <v> </v>
      </c>
      <c r="N9" s="15" t="str">
        <f t="shared" si="3"/>
        <v> </v>
      </c>
      <c r="O9" s="15" t="str">
        <f t="shared" si="3"/>
        <v> </v>
      </c>
      <c r="P9" s="99" t="str">
        <f t="shared" si="3"/>
        <v> </v>
      </c>
      <c r="Q9" s="32" t="str">
        <f>IF(OR(Q7=0,Q8=0)," ",(Q8/Q7)*1000)</f>
        <v> </v>
      </c>
      <c r="R9" s="28" t="str">
        <f>IF(OR(R7=0,R8=0)," ",(R8/R7)*1000)</f>
        <v> </v>
      </c>
      <c r="S9" s="7"/>
    </row>
    <row r="10" spans="1:19" s="8" customFormat="1" ht="16.5" customHeight="1">
      <c r="A10" s="108" t="s">
        <v>19</v>
      </c>
      <c r="B10" s="53" t="s">
        <v>9</v>
      </c>
      <c r="C10" s="53" t="s">
        <v>1</v>
      </c>
      <c r="D10" s="89">
        <v>11924</v>
      </c>
      <c r="E10" s="97">
        <v>7000</v>
      </c>
      <c r="F10" s="97"/>
      <c r="G10" s="97"/>
      <c r="H10" s="97"/>
      <c r="I10" s="98"/>
      <c r="J10" s="31">
        <f>SUM(D10:I10)</f>
        <v>18924</v>
      </c>
      <c r="K10" s="98"/>
      <c r="L10" s="97">
        <v>4345</v>
      </c>
      <c r="M10" s="97"/>
      <c r="N10" s="97"/>
      <c r="O10" s="97">
        <v>11595</v>
      </c>
      <c r="P10" s="98"/>
      <c r="Q10" s="31">
        <f>SUM(K10:P10)</f>
        <v>15940</v>
      </c>
      <c r="R10" s="27">
        <f>J10+Q10</f>
        <v>34864</v>
      </c>
      <c r="S10" s="7"/>
    </row>
    <row r="11" spans="1:19" s="8" customFormat="1" ht="16.5" customHeight="1">
      <c r="A11" s="109"/>
      <c r="B11" s="53" t="s">
        <v>10</v>
      </c>
      <c r="C11" s="53" t="s">
        <v>2</v>
      </c>
      <c r="D11" s="89">
        <v>985848</v>
      </c>
      <c r="E11" s="97">
        <v>586495</v>
      </c>
      <c r="F11" s="97"/>
      <c r="G11" s="97"/>
      <c r="H11" s="97"/>
      <c r="I11" s="98"/>
      <c r="J11" s="33">
        <f>SUM(D11:I11)</f>
        <v>1572343</v>
      </c>
      <c r="K11" s="100"/>
      <c r="L11" s="104">
        <v>404430</v>
      </c>
      <c r="M11" s="104"/>
      <c r="N11" s="104"/>
      <c r="O11" s="104">
        <v>1085298</v>
      </c>
      <c r="P11" s="100"/>
      <c r="Q11" s="33">
        <f>SUM(K11:P11)</f>
        <v>1489728</v>
      </c>
      <c r="R11" s="29">
        <f>J11+Q11</f>
        <v>3062071</v>
      </c>
      <c r="S11" s="7"/>
    </row>
    <row r="12" spans="1:19" s="8" customFormat="1" ht="16.5" customHeight="1" thickBot="1">
      <c r="A12" s="110"/>
      <c r="B12" s="54" t="s">
        <v>18</v>
      </c>
      <c r="C12" s="55" t="s">
        <v>3</v>
      </c>
      <c r="D12" s="44">
        <f aca="true" t="shared" si="4" ref="D12:I12">IF(OR(D10=0,D11=0)," ",D11/D10*1000)</f>
        <v>82677.62495806777</v>
      </c>
      <c r="E12" s="15">
        <f t="shared" si="4"/>
        <v>83785</v>
      </c>
      <c r="F12" s="15" t="str">
        <f t="shared" si="4"/>
        <v> </v>
      </c>
      <c r="G12" s="15" t="str">
        <f t="shared" si="4"/>
        <v> </v>
      </c>
      <c r="H12" s="15" t="str">
        <f t="shared" si="4"/>
        <v> </v>
      </c>
      <c r="I12" s="99" t="str">
        <f t="shared" si="4"/>
        <v> </v>
      </c>
      <c r="J12" s="32">
        <f>IF(OR(J10=0,J11=0)," ",(J11/J10)*1000)</f>
        <v>83087.24371168886</v>
      </c>
      <c r="K12" s="99" t="str">
        <f aca="true" t="shared" si="5" ref="K12:P12">IF(OR(K10=0,K11=0)," ",K11/K10*1000)</f>
        <v> </v>
      </c>
      <c r="L12" s="15">
        <f t="shared" si="5"/>
        <v>93079.40161104717</v>
      </c>
      <c r="M12" s="15" t="str">
        <f t="shared" si="5"/>
        <v> </v>
      </c>
      <c r="N12" s="15" t="str">
        <f t="shared" si="5"/>
        <v> </v>
      </c>
      <c r="O12" s="15">
        <f t="shared" si="5"/>
        <v>93600.51746442431</v>
      </c>
      <c r="P12" s="99" t="str">
        <f t="shared" si="5"/>
        <v> </v>
      </c>
      <c r="Q12" s="32">
        <f>IF(OR(Q10=0,Q11=0)," ",(Q11/Q10)*1000)</f>
        <v>93458.46925972396</v>
      </c>
      <c r="R12" s="28">
        <f>IF(OR(R10=0,R11=0)," ",(R11/R10)*1000)</f>
        <v>87829.02134006424</v>
      </c>
      <c r="S12" s="10"/>
    </row>
    <row r="13" spans="1:19" s="8" customFormat="1" ht="16.5" customHeight="1">
      <c r="A13" s="108" t="s">
        <v>40</v>
      </c>
      <c r="B13" s="53" t="s">
        <v>9</v>
      </c>
      <c r="C13" s="53" t="s">
        <v>1</v>
      </c>
      <c r="D13" s="89">
        <v>11478</v>
      </c>
      <c r="E13" s="97">
        <v>29172</v>
      </c>
      <c r="F13" s="97">
        <v>11821</v>
      </c>
      <c r="G13" s="97">
        <v>1800</v>
      </c>
      <c r="H13" s="97">
        <v>22160</v>
      </c>
      <c r="I13" s="98">
        <v>28068</v>
      </c>
      <c r="J13" s="31">
        <f>SUM(D13:I13)</f>
        <v>104499</v>
      </c>
      <c r="K13" s="98">
        <v>24301</v>
      </c>
      <c r="L13" s="97">
        <v>15899</v>
      </c>
      <c r="M13" s="97"/>
      <c r="N13" s="97"/>
      <c r="O13" s="97">
        <v>14000</v>
      </c>
      <c r="P13" s="98">
        <v>2996</v>
      </c>
      <c r="Q13" s="31">
        <f>SUM(K13:P13)</f>
        <v>57196</v>
      </c>
      <c r="R13" s="27">
        <f>J13+Q13</f>
        <v>161695</v>
      </c>
      <c r="S13" s="7"/>
    </row>
    <row r="14" spans="1:19" s="8" customFormat="1" ht="16.5" customHeight="1">
      <c r="A14" s="109"/>
      <c r="B14" s="53" t="s">
        <v>10</v>
      </c>
      <c r="C14" s="53" t="s">
        <v>2</v>
      </c>
      <c r="D14" s="89">
        <v>1083285</v>
      </c>
      <c r="E14" s="97">
        <v>2553410</v>
      </c>
      <c r="F14" s="97">
        <v>1028168</v>
      </c>
      <c r="G14" s="97">
        <v>153162</v>
      </c>
      <c r="H14" s="97">
        <v>1944715</v>
      </c>
      <c r="I14" s="98">
        <v>2542085</v>
      </c>
      <c r="J14" s="33">
        <f>SUM(D14:I14)</f>
        <v>9304825</v>
      </c>
      <c r="K14" s="100">
        <v>2195661</v>
      </c>
      <c r="L14" s="104">
        <v>1503877</v>
      </c>
      <c r="M14" s="105"/>
      <c r="N14" s="104"/>
      <c r="O14" s="104">
        <v>1540690</v>
      </c>
      <c r="P14" s="100">
        <v>316547</v>
      </c>
      <c r="Q14" s="33">
        <f>SUM(K14:P14)</f>
        <v>5556775</v>
      </c>
      <c r="R14" s="29">
        <f>J14+Q14</f>
        <v>14861600</v>
      </c>
      <c r="S14" s="7"/>
    </row>
    <row r="15" spans="1:19" s="8" customFormat="1" ht="16.5" customHeight="1" thickBot="1">
      <c r="A15" s="110"/>
      <c r="B15" s="54" t="s">
        <v>18</v>
      </c>
      <c r="C15" s="55" t="s">
        <v>3</v>
      </c>
      <c r="D15" s="44">
        <f aca="true" t="shared" si="6" ref="D15:I15">IF(OR(D13=0,D14=0)," ",D14/D13*1000)</f>
        <v>94379.24725561944</v>
      </c>
      <c r="E15" s="15">
        <f t="shared" si="6"/>
        <v>87529.48032359796</v>
      </c>
      <c r="F15" s="15">
        <f t="shared" si="6"/>
        <v>86978.08984011505</v>
      </c>
      <c r="G15" s="15">
        <f t="shared" si="6"/>
        <v>85090</v>
      </c>
      <c r="H15" s="15">
        <f t="shared" si="6"/>
        <v>87757.89711191335</v>
      </c>
      <c r="I15" s="99">
        <f t="shared" si="6"/>
        <v>90568.79720678352</v>
      </c>
      <c r="J15" s="32">
        <f>IF(OR(J13=0,J14=0)," ",(J14/J13)*1000)</f>
        <v>89042.23963865683</v>
      </c>
      <c r="K15" s="99">
        <f aca="true" t="shared" si="7" ref="K15:P15">IF(OR(K13=0,K14=0)," ",K14/K13*1000)</f>
        <v>90352.70153491627</v>
      </c>
      <c r="L15" s="15">
        <f t="shared" si="7"/>
        <v>94589.40813887666</v>
      </c>
      <c r="M15" s="15" t="str">
        <f t="shared" si="7"/>
        <v> </v>
      </c>
      <c r="N15" s="15" t="str">
        <f t="shared" si="7"/>
        <v> </v>
      </c>
      <c r="O15" s="15">
        <f t="shared" si="7"/>
        <v>110049.28571428571</v>
      </c>
      <c r="P15" s="99">
        <f t="shared" si="7"/>
        <v>105656.54205607477</v>
      </c>
      <c r="Q15" s="32">
        <f>IF(OR(Q13=0,Q14=0)," ",(Q14/Q13)*1000)</f>
        <v>97153.21001468634</v>
      </c>
      <c r="R15" s="28">
        <f>IF(OR(R13=0,R14=0)," ",(R14/R13)*1000)</f>
        <v>91911.31451188966</v>
      </c>
      <c r="S15" s="13"/>
    </row>
    <row r="16" spans="1:19" s="8" customFormat="1" ht="16.5" customHeight="1">
      <c r="A16" s="108" t="s">
        <v>24</v>
      </c>
      <c r="B16" s="53" t="s">
        <v>9</v>
      </c>
      <c r="C16" s="53" t="s">
        <v>1</v>
      </c>
      <c r="D16" s="89">
        <v>45152</v>
      </c>
      <c r="E16" s="97">
        <v>31051</v>
      </c>
      <c r="F16" s="97">
        <v>18649</v>
      </c>
      <c r="G16" s="97">
        <v>53202</v>
      </c>
      <c r="H16" s="97">
        <v>16800</v>
      </c>
      <c r="I16" s="98">
        <v>9241</v>
      </c>
      <c r="J16" s="31">
        <f>SUM(D16:I16)</f>
        <v>174095</v>
      </c>
      <c r="K16" s="98">
        <v>9920</v>
      </c>
      <c r="L16" s="97">
        <v>13583</v>
      </c>
      <c r="M16" s="97">
        <v>1000</v>
      </c>
      <c r="N16" s="97">
        <v>9905</v>
      </c>
      <c r="O16" s="97"/>
      <c r="P16" s="98">
        <v>5000</v>
      </c>
      <c r="Q16" s="31">
        <f>SUM(K16:P16)</f>
        <v>39408</v>
      </c>
      <c r="R16" s="27">
        <f>J16+Q16</f>
        <v>213503</v>
      </c>
      <c r="S16" s="7"/>
    </row>
    <row r="17" spans="1:19" s="8" customFormat="1" ht="16.5" customHeight="1">
      <c r="A17" s="109"/>
      <c r="B17" s="53" t="s">
        <v>10</v>
      </c>
      <c r="C17" s="53" t="s">
        <v>2</v>
      </c>
      <c r="D17" s="89">
        <v>4118761</v>
      </c>
      <c r="E17" s="97">
        <v>2625749</v>
      </c>
      <c r="F17" s="97">
        <v>1535249</v>
      </c>
      <c r="G17" s="97">
        <v>4422522</v>
      </c>
      <c r="H17" s="97">
        <v>1472701</v>
      </c>
      <c r="I17" s="98">
        <v>852705</v>
      </c>
      <c r="J17" s="31">
        <f>SUM(D17:I17)</f>
        <v>15027687</v>
      </c>
      <c r="K17" s="100">
        <v>877533</v>
      </c>
      <c r="L17" s="104">
        <v>1200583</v>
      </c>
      <c r="M17" s="104">
        <v>97615</v>
      </c>
      <c r="N17" s="104">
        <v>985954</v>
      </c>
      <c r="O17" s="104"/>
      <c r="P17" s="100">
        <v>523496</v>
      </c>
      <c r="Q17" s="31">
        <f>SUM(K17:P17)</f>
        <v>3685181</v>
      </c>
      <c r="R17" s="27">
        <f>J17+Q17</f>
        <v>18712868</v>
      </c>
      <c r="S17" s="7"/>
    </row>
    <row r="18" spans="1:19" s="8" customFormat="1" ht="16.5" customHeight="1" thickBot="1">
      <c r="A18" s="110"/>
      <c r="B18" s="54" t="s">
        <v>18</v>
      </c>
      <c r="C18" s="55" t="s">
        <v>3</v>
      </c>
      <c r="D18" s="44">
        <f aca="true" t="shared" si="8" ref="D18:I18">IF(OR(D16=0,D17=0)," ",D17/D16*1000)</f>
        <v>91219.90166548546</v>
      </c>
      <c r="E18" s="15">
        <f t="shared" si="8"/>
        <v>84562.46175646517</v>
      </c>
      <c r="F18" s="15">
        <f t="shared" si="8"/>
        <v>82323.39535631938</v>
      </c>
      <c r="G18" s="15">
        <f t="shared" si="8"/>
        <v>83126.98770722905</v>
      </c>
      <c r="H18" s="15">
        <f t="shared" si="8"/>
        <v>87660.7738095238</v>
      </c>
      <c r="I18" s="99">
        <f t="shared" si="8"/>
        <v>92274.10453414133</v>
      </c>
      <c r="J18" s="32">
        <f>IF(OR(J16=0,J17=0)," ",(J17/J16)*1000)</f>
        <v>86318.88911226629</v>
      </c>
      <c r="K18" s="99">
        <f aca="true" t="shared" si="9" ref="K18:P18">IF(OR(K16=0,K17=0)," ",K17/K16*1000)</f>
        <v>88460.98790322582</v>
      </c>
      <c r="L18" s="15">
        <f t="shared" si="9"/>
        <v>88388.6475741736</v>
      </c>
      <c r="M18" s="15">
        <f t="shared" si="9"/>
        <v>97615</v>
      </c>
      <c r="N18" s="15">
        <f t="shared" si="9"/>
        <v>99541.03987884906</v>
      </c>
      <c r="O18" s="15" t="str">
        <f t="shared" si="9"/>
        <v> </v>
      </c>
      <c r="P18" s="99">
        <f t="shared" si="9"/>
        <v>104699.20000000001</v>
      </c>
      <c r="Q18" s="32">
        <f>IF(OR(Q16=0,Q17=0)," ",(Q17/Q16)*1000)</f>
        <v>93513.5251725538</v>
      </c>
      <c r="R18" s="28">
        <f>IF(OR(R16=0,R17=0)," ",(R17/R16)*1000)</f>
        <v>87646.86210498214</v>
      </c>
      <c r="S18" s="10"/>
    </row>
    <row r="19" spans="1:19" s="8" customFormat="1" ht="16.5" customHeight="1">
      <c r="A19" s="108" t="s">
        <v>21</v>
      </c>
      <c r="B19" s="53" t="s">
        <v>9</v>
      </c>
      <c r="C19" s="53" t="s">
        <v>1</v>
      </c>
      <c r="D19" s="89">
        <v>17960</v>
      </c>
      <c r="E19" s="97">
        <v>7747</v>
      </c>
      <c r="F19" s="97">
        <v>2984</v>
      </c>
      <c r="G19" s="97">
        <v>23593</v>
      </c>
      <c r="H19" s="97">
        <v>11342</v>
      </c>
      <c r="I19" s="98">
        <v>9909</v>
      </c>
      <c r="J19" s="31">
        <f>SUM(D19:I19)</f>
        <v>73535</v>
      </c>
      <c r="K19" s="98">
        <v>11000</v>
      </c>
      <c r="L19" s="97">
        <v>1500</v>
      </c>
      <c r="M19" s="97"/>
      <c r="N19" s="97">
        <v>16825</v>
      </c>
      <c r="O19" s="97">
        <v>1300</v>
      </c>
      <c r="P19" s="98"/>
      <c r="Q19" s="31">
        <f>SUM(K19:P19)</f>
        <v>30625</v>
      </c>
      <c r="R19" s="27">
        <f>J19+Q19</f>
        <v>104160</v>
      </c>
      <c r="S19" s="7"/>
    </row>
    <row r="20" spans="1:19" s="8" customFormat="1" ht="16.5" customHeight="1">
      <c r="A20" s="109"/>
      <c r="B20" s="53" t="s">
        <v>10</v>
      </c>
      <c r="C20" s="53" t="s">
        <v>2</v>
      </c>
      <c r="D20" s="89">
        <v>1514384</v>
      </c>
      <c r="E20" s="97">
        <v>635219</v>
      </c>
      <c r="F20" s="97">
        <v>242504</v>
      </c>
      <c r="G20" s="97">
        <v>1996184</v>
      </c>
      <c r="H20" s="97">
        <v>969071</v>
      </c>
      <c r="I20" s="98">
        <v>885569</v>
      </c>
      <c r="J20" s="31">
        <f>SUM(D20:I20)</f>
        <v>6242931</v>
      </c>
      <c r="K20" s="100">
        <v>995634</v>
      </c>
      <c r="L20" s="104">
        <v>131553</v>
      </c>
      <c r="M20" s="104"/>
      <c r="N20" s="104">
        <v>1902810</v>
      </c>
      <c r="O20" s="104">
        <v>172440</v>
      </c>
      <c r="P20" s="100"/>
      <c r="Q20" s="31">
        <f>SUM(K20:P20)</f>
        <v>3202437</v>
      </c>
      <c r="R20" s="27">
        <f>J20+Q20</f>
        <v>9445368</v>
      </c>
      <c r="S20" s="7"/>
    </row>
    <row r="21" spans="1:19" s="8" customFormat="1" ht="16.5" customHeight="1" thickBot="1">
      <c r="A21" s="110"/>
      <c r="B21" s="54" t="s">
        <v>18</v>
      </c>
      <c r="C21" s="55" t="s">
        <v>3</v>
      </c>
      <c r="D21" s="44">
        <f aca="true" t="shared" si="10" ref="D21:I21">IF(OR(D19=0,D20=0)," ",D20/D19*1000)</f>
        <v>84319.82182628062</v>
      </c>
      <c r="E21" s="15">
        <f t="shared" si="10"/>
        <v>81995.48212211177</v>
      </c>
      <c r="F21" s="15">
        <f t="shared" si="10"/>
        <v>81268.09651474531</v>
      </c>
      <c r="G21" s="15">
        <f t="shared" si="10"/>
        <v>84609.16373500615</v>
      </c>
      <c r="H21" s="15">
        <f t="shared" si="10"/>
        <v>85440.92752600952</v>
      </c>
      <c r="I21" s="99">
        <f t="shared" si="10"/>
        <v>89370.16853365627</v>
      </c>
      <c r="J21" s="32">
        <f>IF(OR(J19=0,J20=0)," ",(J20/J19)*1000)</f>
        <v>84897.40939688584</v>
      </c>
      <c r="K21" s="99">
        <f aca="true" t="shared" si="11" ref="K21:P21">IF(OR(K19=0,K20=0)," ",K20/K19*1000)</f>
        <v>90512.18181818181</v>
      </c>
      <c r="L21" s="15">
        <f t="shared" si="11"/>
        <v>87702</v>
      </c>
      <c r="M21" s="15" t="str">
        <f t="shared" si="11"/>
        <v> </v>
      </c>
      <c r="N21" s="15">
        <f t="shared" si="11"/>
        <v>113094.20505200594</v>
      </c>
      <c r="O21" s="15">
        <f t="shared" si="11"/>
        <v>132646.15384615384</v>
      </c>
      <c r="P21" s="99" t="str">
        <f t="shared" si="11"/>
        <v> </v>
      </c>
      <c r="Q21" s="32">
        <f>IF(OR(Q19=0,Q20=0)," ",(Q20/Q19)*1000)</f>
        <v>104569.37142857142</v>
      </c>
      <c r="R21" s="28">
        <f>IF(OR(R19=0,R20=0)," ",(R20/R19)*1000)</f>
        <v>90681.33640552995</v>
      </c>
      <c r="S21" s="10"/>
    </row>
    <row r="22" spans="1:19" s="8" customFormat="1" ht="16.5" customHeight="1">
      <c r="A22" s="108" t="s">
        <v>39</v>
      </c>
      <c r="B22" s="53" t="s">
        <v>9</v>
      </c>
      <c r="C22" s="53" t="s">
        <v>1</v>
      </c>
      <c r="D22" s="89"/>
      <c r="E22" s="97"/>
      <c r="F22" s="97"/>
      <c r="G22" s="97"/>
      <c r="H22" s="97"/>
      <c r="I22" s="98"/>
      <c r="J22" s="31">
        <f>SUM(D22:I22)</f>
        <v>0</v>
      </c>
      <c r="K22" s="98"/>
      <c r="L22" s="97"/>
      <c r="M22" s="97"/>
      <c r="N22" s="97"/>
      <c r="O22" s="97"/>
      <c r="P22" s="98"/>
      <c r="Q22" s="31">
        <f>SUM(K22:P22)</f>
        <v>0</v>
      </c>
      <c r="R22" s="27">
        <f>J22+Q22</f>
        <v>0</v>
      </c>
      <c r="S22" s="7"/>
    </row>
    <row r="23" spans="1:19" s="8" customFormat="1" ht="16.5" customHeight="1">
      <c r="A23" s="109"/>
      <c r="B23" s="53" t="s">
        <v>10</v>
      </c>
      <c r="C23" s="53" t="s">
        <v>2</v>
      </c>
      <c r="D23" s="89"/>
      <c r="E23" s="97"/>
      <c r="F23" s="97"/>
      <c r="G23" s="97"/>
      <c r="H23" s="97"/>
      <c r="I23" s="98"/>
      <c r="J23" s="31">
        <f>SUM(D23:I23)</f>
        <v>0</v>
      </c>
      <c r="K23" s="100"/>
      <c r="L23" s="104"/>
      <c r="M23" s="104"/>
      <c r="N23" s="104"/>
      <c r="O23" s="104"/>
      <c r="P23" s="100"/>
      <c r="Q23" s="31">
        <f>SUM(K23:P23)</f>
        <v>0</v>
      </c>
      <c r="R23" s="27">
        <f>J23+Q23</f>
        <v>0</v>
      </c>
      <c r="S23" s="7"/>
    </row>
    <row r="24" spans="1:19" s="8" customFormat="1" ht="16.5" customHeight="1" thickBot="1">
      <c r="A24" s="110"/>
      <c r="B24" s="54" t="s">
        <v>18</v>
      </c>
      <c r="C24" s="55" t="s">
        <v>3</v>
      </c>
      <c r="D24" s="44" t="str">
        <f aca="true" t="shared" si="12" ref="D24:I24">IF(OR(D22=0,D23=0)," ",D23/D22*1000)</f>
        <v> </v>
      </c>
      <c r="E24" s="15" t="str">
        <f t="shared" si="12"/>
        <v> </v>
      </c>
      <c r="F24" s="15" t="str">
        <f t="shared" si="12"/>
        <v> </v>
      </c>
      <c r="G24" s="15" t="str">
        <f t="shared" si="12"/>
        <v> </v>
      </c>
      <c r="H24" s="15" t="str">
        <f t="shared" si="12"/>
        <v> </v>
      </c>
      <c r="I24" s="99" t="str">
        <f t="shared" si="12"/>
        <v> </v>
      </c>
      <c r="J24" s="32" t="str">
        <f>IF(OR(J22=0,J23=0)," ",(J23/J22)*1000)</f>
        <v> </v>
      </c>
      <c r="K24" s="99" t="str">
        <f aca="true" t="shared" si="13" ref="K24:P24">IF(OR(K22=0,K23=0)," ",K23/K22*1000)</f>
        <v> </v>
      </c>
      <c r="L24" s="15" t="str">
        <f t="shared" si="13"/>
        <v> </v>
      </c>
      <c r="M24" s="15" t="str">
        <f t="shared" si="13"/>
        <v> </v>
      </c>
      <c r="N24" s="15" t="str">
        <f t="shared" si="13"/>
        <v> </v>
      </c>
      <c r="O24" s="15" t="str">
        <f t="shared" si="13"/>
        <v> </v>
      </c>
      <c r="P24" s="99" t="str">
        <f t="shared" si="13"/>
        <v> </v>
      </c>
      <c r="Q24" s="32" t="str">
        <f>IF(OR(Q22=0,Q23=0)," ",(Q23/Q22)*1000)</f>
        <v> </v>
      </c>
      <c r="R24" s="28" t="str">
        <f>IF(OR(R22=0,R23=0)," ",(R23/R22)*1000)</f>
        <v> </v>
      </c>
      <c r="S24" s="10"/>
    </row>
    <row r="25" spans="1:19" s="8" customFormat="1" ht="16.5" customHeight="1">
      <c r="A25" s="108" t="s">
        <v>11</v>
      </c>
      <c r="B25" s="53" t="s">
        <v>9</v>
      </c>
      <c r="C25" s="53" t="s">
        <v>1</v>
      </c>
      <c r="D25" s="89"/>
      <c r="E25" s="97"/>
      <c r="F25" s="97"/>
      <c r="G25" s="97"/>
      <c r="H25" s="97"/>
      <c r="I25" s="98"/>
      <c r="J25" s="31">
        <f>SUM(D25:I25)</f>
        <v>0</v>
      </c>
      <c r="K25" s="98"/>
      <c r="L25" s="97"/>
      <c r="M25" s="97"/>
      <c r="N25" s="97"/>
      <c r="O25" s="97"/>
      <c r="P25" s="98"/>
      <c r="Q25" s="31">
        <f>SUM(K25:P25)</f>
        <v>0</v>
      </c>
      <c r="R25" s="27">
        <f>J25+Q25</f>
        <v>0</v>
      </c>
      <c r="S25" s="7"/>
    </row>
    <row r="26" spans="1:19" s="8" customFormat="1" ht="16.5" customHeight="1">
      <c r="A26" s="109"/>
      <c r="B26" s="53" t="s">
        <v>10</v>
      </c>
      <c r="C26" s="53" t="s">
        <v>2</v>
      </c>
      <c r="D26" s="89"/>
      <c r="E26" s="97"/>
      <c r="F26" s="97"/>
      <c r="G26" s="97"/>
      <c r="H26" s="97"/>
      <c r="I26" s="98"/>
      <c r="J26" s="31">
        <f>SUM(D26:I26)</f>
        <v>0</v>
      </c>
      <c r="K26" s="100"/>
      <c r="L26" s="104"/>
      <c r="M26" s="104"/>
      <c r="N26" s="104"/>
      <c r="O26" s="104"/>
      <c r="P26" s="100"/>
      <c r="Q26" s="31">
        <f>SUM(K26:P26)</f>
        <v>0</v>
      </c>
      <c r="R26" s="27">
        <f>J26+Q26</f>
        <v>0</v>
      </c>
      <c r="S26" s="7"/>
    </row>
    <row r="27" spans="1:19" s="8" customFormat="1" ht="16.5" customHeight="1" thickBot="1">
      <c r="A27" s="110"/>
      <c r="B27" s="54" t="s">
        <v>18</v>
      </c>
      <c r="C27" s="55" t="s">
        <v>3</v>
      </c>
      <c r="D27" s="44" t="str">
        <f aca="true" t="shared" si="14" ref="D27:I27">IF(OR(D25=0,D26=0)," ",D26/D25*1000)</f>
        <v> </v>
      </c>
      <c r="E27" s="15" t="str">
        <f t="shared" si="14"/>
        <v> </v>
      </c>
      <c r="F27" s="15" t="str">
        <f t="shared" si="14"/>
        <v> </v>
      </c>
      <c r="G27" s="15" t="str">
        <f t="shared" si="14"/>
        <v> </v>
      </c>
      <c r="H27" s="15" t="str">
        <f t="shared" si="14"/>
        <v> </v>
      </c>
      <c r="I27" s="99" t="str">
        <f t="shared" si="14"/>
        <v> </v>
      </c>
      <c r="J27" s="32" t="str">
        <f>IF(OR(J25=0,J26=0)," ",(J26/J25)*1000)</f>
        <v> </v>
      </c>
      <c r="K27" s="99" t="str">
        <f aca="true" t="shared" si="15" ref="K27:P27">IF(OR(K25=0,K26=0)," ",K26/K25*1000)</f>
        <v> </v>
      </c>
      <c r="L27" s="15" t="str">
        <f t="shared" si="15"/>
        <v> </v>
      </c>
      <c r="M27" s="15" t="str">
        <f t="shared" si="15"/>
        <v> </v>
      </c>
      <c r="N27" s="15" t="str">
        <f t="shared" si="15"/>
        <v> </v>
      </c>
      <c r="O27" s="15" t="str">
        <f t="shared" si="15"/>
        <v> </v>
      </c>
      <c r="P27" s="99" t="str">
        <f t="shared" si="15"/>
        <v> </v>
      </c>
      <c r="Q27" s="32" t="str">
        <f>IF(OR(Q25=0,Q26=0)," ",(Q26/Q25)*1000)</f>
        <v> </v>
      </c>
      <c r="R27" s="28" t="str">
        <f>IF(OR(R25=0,R26=0)," ",(R26/R25)*1000)</f>
        <v> </v>
      </c>
      <c r="S27" s="13"/>
    </row>
    <row r="28" spans="1:19" s="8" customFormat="1" ht="16.5" customHeight="1">
      <c r="A28" s="108" t="s">
        <v>49</v>
      </c>
      <c r="B28" s="53" t="s">
        <v>9</v>
      </c>
      <c r="C28" s="53" t="s">
        <v>1</v>
      </c>
      <c r="D28" s="89"/>
      <c r="E28" s="97"/>
      <c r="F28" s="97"/>
      <c r="G28" s="97"/>
      <c r="H28" s="97"/>
      <c r="I28" s="98"/>
      <c r="J28" s="31">
        <f>SUM(D28:I28)</f>
        <v>0</v>
      </c>
      <c r="K28" s="98"/>
      <c r="L28" s="97"/>
      <c r="M28" s="97"/>
      <c r="N28" s="97"/>
      <c r="O28" s="97"/>
      <c r="P28" s="98"/>
      <c r="Q28" s="31">
        <f>SUM(K28:P28)</f>
        <v>0</v>
      </c>
      <c r="R28" s="27">
        <f>J28+Q28</f>
        <v>0</v>
      </c>
      <c r="S28" s="7"/>
    </row>
    <row r="29" spans="1:19" s="8" customFormat="1" ht="16.5" customHeight="1">
      <c r="A29" s="109"/>
      <c r="B29" s="53" t="s">
        <v>10</v>
      </c>
      <c r="C29" s="53" t="s">
        <v>2</v>
      </c>
      <c r="D29" s="89"/>
      <c r="E29" s="97"/>
      <c r="F29" s="97"/>
      <c r="G29" s="97"/>
      <c r="H29" s="97"/>
      <c r="I29" s="98"/>
      <c r="J29" s="31">
        <f>SUM(D29:I29)</f>
        <v>0</v>
      </c>
      <c r="K29" s="100"/>
      <c r="L29" s="104"/>
      <c r="M29" s="104"/>
      <c r="N29" s="104"/>
      <c r="O29" s="104"/>
      <c r="P29" s="100"/>
      <c r="Q29" s="31">
        <f>SUM(K29:P29)</f>
        <v>0</v>
      </c>
      <c r="R29" s="27">
        <f>J29+Q29</f>
        <v>0</v>
      </c>
      <c r="S29" s="7"/>
    </row>
    <row r="30" spans="1:19" s="8" customFormat="1" ht="16.5" customHeight="1" thickBot="1">
      <c r="A30" s="110"/>
      <c r="B30" s="54" t="s">
        <v>18</v>
      </c>
      <c r="C30" s="55" t="s">
        <v>3</v>
      </c>
      <c r="D30" s="44" t="str">
        <f aca="true" t="shared" si="16" ref="D30:I30">IF(OR(D28=0,D29=0)," ",D29/D28*1000)</f>
        <v> </v>
      </c>
      <c r="E30" s="15" t="str">
        <f t="shared" si="16"/>
        <v> </v>
      </c>
      <c r="F30" s="15" t="str">
        <f t="shared" si="16"/>
        <v> </v>
      </c>
      <c r="G30" s="15" t="str">
        <f t="shared" si="16"/>
        <v> </v>
      </c>
      <c r="H30" s="15" t="str">
        <f t="shared" si="16"/>
        <v> </v>
      </c>
      <c r="I30" s="99" t="str">
        <f t="shared" si="16"/>
        <v> </v>
      </c>
      <c r="J30" s="32" t="str">
        <f>IF(OR(J28=0,J29=0)," ",(J29/J28)*1000)</f>
        <v> </v>
      </c>
      <c r="K30" s="99" t="str">
        <f aca="true" t="shared" si="17" ref="K30:P30">IF(OR(K28=0,K29=0)," ",K29/K28*1000)</f>
        <v> </v>
      </c>
      <c r="L30" s="15" t="str">
        <f t="shared" si="17"/>
        <v> </v>
      </c>
      <c r="M30" s="15" t="str">
        <f t="shared" si="17"/>
        <v> </v>
      </c>
      <c r="N30" s="15" t="str">
        <f t="shared" si="17"/>
        <v> </v>
      </c>
      <c r="O30" s="15" t="str">
        <f t="shared" si="17"/>
        <v> </v>
      </c>
      <c r="P30" s="99" t="str">
        <f t="shared" si="17"/>
        <v> </v>
      </c>
      <c r="Q30" s="32" t="str">
        <f>IF(OR(Q28=0,Q29=0)," ",(Q29/Q28)*1000)</f>
        <v> </v>
      </c>
      <c r="R30" s="28" t="str">
        <f>IF(OR(R28=0,R29=0)," ",(R29/R28)*1000)</f>
        <v> </v>
      </c>
      <c r="S30" s="10"/>
    </row>
    <row r="31" spans="1:19" s="8" customFormat="1" ht="16.5" customHeight="1">
      <c r="A31" s="108" t="s">
        <v>22</v>
      </c>
      <c r="B31" s="53" t="s">
        <v>9</v>
      </c>
      <c r="C31" s="53" t="s">
        <v>1</v>
      </c>
      <c r="D31" s="89"/>
      <c r="E31" s="97"/>
      <c r="F31" s="97"/>
      <c r="G31" s="97"/>
      <c r="H31" s="97"/>
      <c r="I31" s="98"/>
      <c r="J31" s="31">
        <f>SUM(D31:I31)</f>
        <v>0</v>
      </c>
      <c r="K31" s="98"/>
      <c r="L31" s="97"/>
      <c r="M31" s="97"/>
      <c r="N31" s="97"/>
      <c r="O31" s="97"/>
      <c r="P31" s="98"/>
      <c r="Q31" s="31">
        <f>SUM(K31:P31)</f>
        <v>0</v>
      </c>
      <c r="R31" s="27">
        <f>J31+Q31</f>
        <v>0</v>
      </c>
      <c r="S31" s="7"/>
    </row>
    <row r="32" spans="1:19" s="8" customFormat="1" ht="16.5" customHeight="1">
      <c r="A32" s="109"/>
      <c r="B32" s="53" t="s">
        <v>10</v>
      </c>
      <c r="C32" s="53" t="s">
        <v>2</v>
      </c>
      <c r="D32" s="89"/>
      <c r="E32" s="97"/>
      <c r="F32" s="97"/>
      <c r="G32" s="97"/>
      <c r="H32" s="97"/>
      <c r="I32" s="98"/>
      <c r="J32" s="33">
        <f>SUM(D32:I32)</f>
        <v>0</v>
      </c>
      <c r="K32" s="100"/>
      <c r="L32" s="104"/>
      <c r="M32" s="104"/>
      <c r="N32" s="104"/>
      <c r="O32" s="104"/>
      <c r="P32" s="100"/>
      <c r="Q32" s="33">
        <f>SUM(K32:P32)</f>
        <v>0</v>
      </c>
      <c r="R32" s="29">
        <f>J32+Q32</f>
        <v>0</v>
      </c>
      <c r="S32" s="7"/>
    </row>
    <row r="33" spans="1:19" s="8" customFormat="1" ht="16.5" customHeight="1" thickBot="1">
      <c r="A33" s="110"/>
      <c r="B33" s="54" t="s">
        <v>18</v>
      </c>
      <c r="C33" s="55" t="s">
        <v>3</v>
      </c>
      <c r="D33" s="44" t="str">
        <f aca="true" t="shared" si="18" ref="D33:I33">IF(OR(D31=0,D32=0)," ",D32/D31*1000)</f>
        <v> </v>
      </c>
      <c r="E33" s="15" t="str">
        <f t="shared" si="18"/>
        <v> </v>
      </c>
      <c r="F33" s="15" t="str">
        <f t="shared" si="18"/>
        <v> </v>
      </c>
      <c r="G33" s="15" t="str">
        <f t="shared" si="18"/>
        <v> </v>
      </c>
      <c r="H33" s="15" t="str">
        <f t="shared" si="18"/>
        <v> </v>
      </c>
      <c r="I33" s="99" t="str">
        <f t="shared" si="18"/>
        <v> </v>
      </c>
      <c r="J33" s="32" t="str">
        <f>IF(OR(J31=0,J32=0)," ",(J32/J31)*1000)</f>
        <v> </v>
      </c>
      <c r="K33" s="99" t="str">
        <f aca="true" t="shared" si="19" ref="K33:P33">IF(OR(K31=0,K32=0)," ",K32/K31*1000)</f>
        <v> </v>
      </c>
      <c r="L33" s="15" t="str">
        <f t="shared" si="19"/>
        <v> </v>
      </c>
      <c r="M33" s="15" t="str">
        <f t="shared" si="19"/>
        <v> </v>
      </c>
      <c r="N33" s="15" t="str">
        <f t="shared" si="19"/>
        <v> </v>
      </c>
      <c r="O33" s="15" t="str">
        <f t="shared" si="19"/>
        <v> </v>
      </c>
      <c r="P33" s="99" t="str">
        <f t="shared" si="19"/>
        <v> </v>
      </c>
      <c r="Q33" s="32" t="str">
        <f>IF(OR(Q31=0,Q32=0)," ",(Q32/Q31)*1000)</f>
        <v> </v>
      </c>
      <c r="R33" s="28" t="str">
        <f>IF(OR(R31=0,R32=0)," ",(R32/R31)*1000)</f>
        <v> </v>
      </c>
      <c r="S33" s="13"/>
    </row>
    <row r="34" spans="1:19" s="8" customFormat="1" ht="16.5" customHeight="1">
      <c r="A34" s="108" t="s">
        <v>23</v>
      </c>
      <c r="B34" s="53" t="s">
        <v>9</v>
      </c>
      <c r="C34" s="53" t="s">
        <v>1</v>
      </c>
      <c r="D34" s="89"/>
      <c r="E34" s="97"/>
      <c r="F34" s="97"/>
      <c r="G34" s="97"/>
      <c r="H34" s="97"/>
      <c r="I34" s="98"/>
      <c r="J34" s="31">
        <f>SUM(D34:I34)</f>
        <v>0</v>
      </c>
      <c r="K34" s="98"/>
      <c r="L34" s="97"/>
      <c r="M34" s="97"/>
      <c r="N34" s="97"/>
      <c r="O34" s="97"/>
      <c r="P34" s="98"/>
      <c r="Q34" s="31">
        <f>SUM(K34:P34)</f>
        <v>0</v>
      </c>
      <c r="R34" s="27">
        <f>J34+Q34</f>
        <v>0</v>
      </c>
      <c r="S34" s="7"/>
    </row>
    <row r="35" spans="1:19" s="8" customFormat="1" ht="16.5" customHeight="1">
      <c r="A35" s="109"/>
      <c r="B35" s="53" t="s">
        <v>10</v>
      </c>
      <c r="C35" s="53" t="s">
        <v>2</v>
      </c>
      <c r="D35" s="89"/>
      <c r="E35" s="97"/>
      <c r="F35" s="97"/>
      <c r="G35" s="97"/>
      <c r="H35" s="97"/>
      <c r="I35" s="98"/>
      <c r="J35" s="31">
        <f>SUM(D35:I35)</f>
        <v>0</v>
      </c>
      <c r="K35" s="100"/>
      <c r="L35" s="104"/>
      <c r="M35" s="104"/>
      <c r="N35" s="104"/>
      <c r="O35" s="104"/>
      <c r="P35" s="100"/>
      <c r="Q35" s="31">
        <f>SUM(K35:P35)</f>
        <v>0</v>
      </c>
      <c r="R35" s="27">
        <f>J35+Q35</f>
        <v>0</v>
      </c>
      <c r="S35" s="7"/>
    </row>
    <row r="36" spans="1:19" s="8" customFormat="1" ht="16.5" customHeight="1" thickBot="1">
      <c r="A36" s="110"/>
      <c r="B36" s="54" t="s">
        <v>18</v>
      </c>
      <c r="C36" s="55" t="s">
        <v>3</v>
      </c>
      <c r="D36" s="44" t="str">
        <f aca="true" t="shared" si="20" ref="D36:I36">IF(OR(D34=0,D35=0)," ",D35/D34*1000)</f>
        <v> </v>
      </c>
      <c r="E36" s="15" t="str">
        <f t="shared" si="20"/>
        <v> </v>
      </c>
      <c r="F36" s="15" t="str">
        <f t="shared" si="20"/>
        <v> </v>
      </c>
      <c r="G36" s="15" t="str">
        <f t="shared" si="20"/>
        <v> </v>
      </c>
      <c r="H36" s="15" t="str">
        <f t="shared" si="20"/>
        <v> </v>
      </c>
      <c r="I36" s="99" t="str">
        <f t="shared" si="20"/>
        <v> </v>
      </c>
      <c r="J36" s="32" t="str">
        <f>IF(OR(J34=0,J35=0)," ",(J35/J34)*1000)</f>
        <v> </v>
      </c>
      <c r="K36" s="99" t="str">
        <f aca="true" t="shared" si="21" ref="K36:P36">IF(OR(K34=0,K35=0)," ",K35/K34*1000)</f>
        <v> </v>
      </c>
      <c r="L36" s="15" t="str">
        <f t="shared" si="21"/>
        <v> </v>
      </c>
      <c r="M36" s="15" t="str">
        <f t="shared" si="21"/>
        <v> </v>
      </c>
      <c r="N36" s="15" t="str">
        <f t="shared" si="21"/>
        <v> </v>
      </c>
      <c r="O36" s="15" t="str">
        <f t="shared" si="21"/>
        <v> </v>
      </c>
      <c r="P36" s="99" t="str">
        <f t="shared" si="21"/>
        <v> </v>
      </c>
      <c r="Q36" s="32" t="str">
        <f>IF(OR(Q34=0,Q35=0)," ",(Q35/Q34)*1000)</f>
        <v> </v>
      </c>
      <c r="R36" s="28" t="str">
        <f>IF(OR(R34=0,R35=0)," ",(R35/R34)*1000)</f>
        <v> </v>
      </c>
      <c r="S36" s="13"/>
    </row>
    <row r="37" spans="1:19" s="8" customFormat="1" ht="16.5" customHeight="1">
      <c r="A37" s="108" t="s">
        <v>48</v>
      </c>
      <c r="B37" s="86" t="s">
        <v>9</v>
      </c>
      <c r="C37" s="86" t="s">
        <v>1</v>
      </c>
      <c r="D37" s="89"/>
      <c r="E37" s="97"/>
      <c r="F37" s="97"/>
      <c r="G37" s="97"/>
      <c r="H37" s="97"/>
      <c r="I37" s="98"/>
      <c r="J37" s="31">
        <f>SUM(D37:I37)</f>
        <v>0</v>
      </c>
      <c r="K37" s="98"/>
      <c r="L37" s="97"/>
      <c r="M37" s="97">
        <v>4000</v>
      </c>
      <c r="N37" s="97"/>
      <c r="O37" s="97"/>
      <c r="P37" s="98"/>
      <c r="Q37" s="31">
        <f>SUM(K37:P37)</f>
        <v>4000</v>
      </c>
      <c r="R37" s="27">
        <f>J37+Q37</f>
        <v>4000</v>
      </c>
      <c r="S37" s="7"/>
    </row>
    <row r="38" spans="1:19" s="8" customFormat="1" ht="16.5" customHeight="1">
      <c r="A38" s="109"/>
      <c r="B38" s="53" t="s">
        <v>10</v>
      </c>
      <c r="C38" s="53" t="s">
        <v>2</v>
      </c>
      <c r="D38" s="89"/>
      <c r="E38" s="97"/>
      <c r="F38" s="97"/>
      <c r="G38" s="97"/>
      <c r="H38" s="97"/>
      <c r="I38" s="98"/>
      <c r="J38" s="31">
        <f>SUM(D38:I38)</f>
        <v>0</v>
      </c>
      <c r="K38" s="100"/>
      <c r="L38" s="104"/>
      <c r="M38" s="104">
        <v>535066</v>
      </c>
      <c r="N38" s="104"/>
      <c r="O38" s="104"/>
      <c r="P38" s="100"/>
      <c r="Q38" s="31">
        <f>SUM(K38:P38)</f>
        <v>535066</v>
      </c>
      <c r="R38" s="27">
        <f>J38+Q38</f>
        <v>535066</v>
      </c>
      <c r="S38" s="7"/>
    </row>
    <row r="39" spans="1:19" s="8" customFormat="1" ht="16.5" customHeight="1" thickBot="1">
      <c r="A39" s="110"/>
      <c r="B39" s="54" t="s">
        <v>18</v>
      </c>
      <c r="C39" s="55" t="s">
        <v>3</v>
      </c>
      <c r="D39" s="44" t="str">
        <f aca="true" t="shared" si="22" ref="D39:I39">IF(OR(D37=0,D38=0)," ",D38/D37*1000)</f>
        <v> </v>
      </c>
      <c r="E39" s="15" t="str">
        <f t="shared" si="22"/>
        <v> </v>
      </c>
      <c r="F39" s="15" t="str">
        <f t="shared" si="22"/>
        <v> </v>
      </c>
      <c r="G39" s="15" t="str">
        <f t="shared" si="22"/>
        <v> </v>
      </c>
      <c r="H39" s="15" t="str">
        <f t="shared" si="22"/>
        <v> </v>
      </c>
      <c r="I39" s="99" t="str">
        <f t="shared" si="22"/>
        <v> </v>
      </c>
      <c r="J39" s="32" t="str">
        <f>IF(OR(J37=0,J38=0)," ",(J38/J37)*1000)</f>
        <v> </v>
      </c>
      <c r="K39" s="99" t="str">
        <f aca="true" t="shared" si="23" ref="K39:P39">IF(OR(K37=0,K38=0)," ",K38/K37*1000)</f>
        <v> </v>
      </c>
      <c r="L39" s="15" t="str">
        <f t="shared" si="23"/>
        <v> </v>
      </c>
      <c r="M39" s="15">
        <f t="shared" si="23"/>
        <v>133766.5</v>
      </c>
      <c r="N39" s="15" t="str">
        <f t="shared" si="23"/>
        <v> </v>
      </c>
      <c r="O39" s="15" t="str">
        <f t="shared" si="23"/>
        <v> </v>
      </c>
      <c r="P39" s="99" t="str">
        <f t="shared" si="23"/>
        <v> </v>
      </c>
      <c r="Q39" s="32">
        <f>IF(OR(Q37=0,Q38=0)," ",(Q38/Q37)*1000)</f>
        <v>133766.5</v>
      </c>
      <c r="R39" s="28">
        <f>IF(OR(R37=0,R38=0)," ",(R38/R37)*1000)</f>
        <v>133766.5</v>
      </c>
      <c r="S39" s="13"/>
    </row>
    <row r="40" spans="1:19" s="8" customFormat="1" ht="16.5" customHeight="1">
      <c r="A40" s="108" t="s">
        <v>51</v>
      </c>
      <c r="B40" s="86" t="s">
        <v>9</v>
      </c>
      <c r="C40" s="86" t="s">
        <v>1</v>
      </c>
      <c r="D40" s="89"/>
      <c r="E40" s="97"/>
      <c r="F40" s="97">
        <v>10000</v>
      </c>
      <c r="G40" s="97">
        <v>10501</v>
      </c>
      <c r="H40" s="97">
        <v>3000</v>
      </c>
      <c r="I40" s="98"/>
      <c r="J40" s="31">
        <f>SUM(D40:I40)</f>
        <v>23501</v>
      </c>
      <c r="K40" s="98"/>
      <c r="L40" s="97"/>
      <c r="M40" s="97"/>
      <c r="N40" s="97"/>
      <c r="O40" s="97"/>
      <c r="P40" s="98"/>
      <c r="Q40" s="31">
        <f>SUM(K40:P40)</f>
        <v>0</v>
      </c>
      <c r="R40" s="27">
        <f>J40+Q40</f>
        <v>23501</v>
      </c>
      <c r="S40" s="7"/>
    </row>
    <row r="41" spans="1:19" s="8" customFormat="1" ht="16.5" customHeight="1">
      <c r="A41" s="109"/>
      <c r="B41" s="53" t="s">
        <v>10</v>
      </c>
      <c r="C41" s="53" t="s">
        <v>2</v>
      </c>
      <c r="D41" s="89"/>
      <c r="E41" s="97"/>
      <c r="F41" s="97">
        <v>819067</v>
      </c>
      <c r="G41" s="97">
        <v>849341</v>
      </c>
      <c r="H41" s="97">
        <v>263947</v>
      </c>
      <c r="I41" s="98"/>
      <c r="J41" s="31">
        <f>SUM(D41:I41)</f>
        <v>1932355</v>
      </c>
      <c r="K41" s="100"/>
      <c r="L41" s="104"/>
      <c r="M41" s="104"/>
      <c r="N41" s="104"/>
      <c r="O41" s="104"/>
      <c r="P41" s="100"/>
      <c r="Q41" s="31">
        <f>SUM(K41:P41)</f>
        <v>0</v>
      </c>
      <c r="R41" s="27">
        <f>J41+Q41</f>
        <v>1932355</v>
      </c>
      <c r="S41" s="7"/>
    </row>
    <row r="42" spans="1:19" s="8" customFormat="1" ht="16.5" customHeight="1" thickBot="1">
      <c r="A42" s="110"/>
      <c r="B42" s="54" t="s">
        <v>18</v>
      </c>
      <c r="C42" s="55" t="s">
        <v>3</v>
      </c>
      <c r="D42" s="44" t="str">
        <f aca="true" t="shared" si="24" ref="D42:I42">IF(OR(D40=0,D41=0)," ",D41/D40*1000)</f>
        <v> </v>
      </c>
      <c r="E42" s="15" t="str">
        <f t="shared" si="24"/>
        <v> </v>
      </c>
      <c r="F42" s="15">
        <f t="shared" si="24"/>
        <v>81906.7</v>
      </c>
      <c r="G42" s="15">
        <f t="shared" si="24"/>
        <v>80881.91600799924</v>
      </c>
      <c r="H42" s="15">
        <f t="shared" si="24"/>
        <v>87982.33333333333</v>
      </c>
      <c r="I42" s="99" t="str">
        <f t="shared" si="24"/>
        <v> </v>
      </c>
      <c r="J42" s="32">
        <f>IF(OR(J40=0,J41=0)," ",(J41/J40)*1000)</f>
        <v>82224.37343091784</v>
      </c>
      <c r="K42" s="99" t="str">
        <f aca="true" t="shared" si="25" ref="K42:P42">IF(OR(K40=0,K41=0)," ",K41/K40*1000)</f>
        <v> </v>
      </c>
      <c r="L42" s="15" t="str">
        <f t="shared" si="25"/>
        <v> </v>
      </c>
      <c r="M42" s="15" t="str">
        <f t="shared" si="25"/>
        <v> </v>
      </c>
      <c r="N42" s="15" t="str">
        <f t="shared" si="25"/>
        <v> </v>
      </c>
      <c r="O42" s="15" t="str">
        <f t="shared" si="25"/>
        <v> </v>
      </c>
      <c r="P42" s="99" t="str">
        <f t="shared" si="25"/>
        <v> </v>
      </c>
      <c r="Q42" s="32" t="str">
        <f>IF(OR(Q40=0,Q41=0)," ",(Q41/Q40)*1000)</f>
        <v> </v>
      </c>
      <c r="R42" s="28">
        <f>IF(OR(R40=0,R41=0)," ",(R41/R40)*1000)</f>
        <v>82224.37343091784</v>
      </c>
      <c r="S42" s="10"/>
    </row>
    <row r="43" spans="1:19" s="8" customFormat="1" ht="16.5" customHeight="1">
      <c r="A43" s="108" t="s">
        <v>12</v>
      </c>
      <c r="B43" s="53" t="s">
        <v>9</v>
      </c>
      <c r="C43" s="53" t="s">
        <v>1</v>
      </c>
      <c r="D43" s="89"/>
      <c r="E43" s="97">
        <v>8339</v>
      </c>
      <c r="F43" s="97"/>
      <c r="G43" s="97"/>
      <c r="H43" s="97"/>
      <c r="I43" s="98"/>
      <c r="J43" s="34">
        <f>SUM(D43:I43)</f>
        <v>8339</v>
      </c>
      <c r="K43" s="98"/>
      <c r="L43" s="97"/>
      <c r="M43" s="97"/>
      <c r="N43" s="97"/>
      <c r="O43" s="97"/>
      <c r="P43" s="98"/>
      <c r="Q43" s="34">
        <f>SUM(K43:P43)</f>
        <v>0</v>
      </c>
      <c r="R43" s="30">
        <f>J43+Q43</f>
        <v>8339</v>
      </c>
      <c r="S43" s="7"/>
    </row>
    <row r="44" spans="1:18" ht="16.5" customHeight="1">
      <c r="A44" s="109"/>
      <c r="B44" s="53" t="s">
        <v>10</v>
      </c>
      <c r="C44" s="53" t="s">
        <v>2</v>
      </c>
      <c r="D44" s="89"/>
      <c r="E44" s="97">
        <v>688913</v>
      </c>
      <c r="F44" s="97"/>
      <c r="G44" s="97"/>
      <c r="H44" s="97"/>
      <c r="I44" s="98"/>
      <c r="J44" s="33">
        <f>SUM(D44:I44)</f>
        <v>688913</v>
      </c>
      <c r="K44" s="100"/>
      <c r="L44" s="104"/>
      <c r="M44" s="104"/>
      <c r="N44" s="104"/>
      <c r="O44" s="104"/>
      <c r="P44" s="100"/>
      <c r="Q44" s="33">
        <f>SUM(K44:P44)</f>
        <v>0</v>
      </c>
      <c r="R44" s="29">
        <f>J44+Q44</f>
        <v>688913</v>
      </c>
    </row>
    <row r="45" spans="1:18" ht="16.5" customHeight="1" thickBot="1">
      <c r="A45" s="110"/>
      <c r="B45" s="54" t="s">
        <v>18</v>
      </c>
      <c r="C45" s="55" t="s">
        <v>3</v>
      </c>
      <c r="D45" s="44" t="str">
        <f aca="true" t="shared" si="26" ref="D45:I45">IF(OR(D43=0,D44=0)," ",D44/D43*1000)</f>
        <v> </v>
      </c>
      <c r="E45" s="15">
        <f t="shared" si="26"/>
        <v>82613.38289962825</v>
      </c>
      <c r="F45" s="15" t="str">
        <f t="shared" si="26"/>
        <v> </v>
      </c>
      <c r="G45" s="15" t="str">
        <f t="shared" si="26"/>
        <v> </v>
      </c>
      <c r="H45" s="15" t="str">
        <f t="shared" si="26"/>
        <v> </v>
      </c>
      <c r="I45" s="99" t="str">
        <f t="shared" si="26"/>
        <v> </v>
      </c>
      <c r="J45" s="32">
        <f>IF(OR(J43=0,J44=0)," ",(J44/J43)*1000)</f>
        <v>82613.38289962825</v>
      </c>
      <c r="K45" s="99" t="str">
        <f aca="true" t="shared" si="27" ref="K45:P45">IF(OR(K43=0,K44=0)," ",K44/K43*1000)</f>
        <v> </v>
      </c>
      <c r="L45" s="15" t="str">
        <f t="shared" si="27"/>
        <v> </v>
      </c>
      <c r="M45" s="15" t="str">
        <f t="shared" si="27"/>
        <v> </v>
      </c>
      <c r="N45" s="15" t="str">
        <f t="shared" si="27"/>
        <v> </v>
      </c>
      <c r="O45" s="15" t="str">
        <f t="shared" si="27"/>
        <v> </v>
      </c>
      <c r="P45" s="99" t="str">
        <f t="shared" si="27"/>
        <v> </v>
      </c>
      <c r="Q45" s="32" t="str">
        <f>IF(OR(Q43=0,Q44=0)," ",(Q44/Q43)*1000)</f>
        <v> </v>
      </c>
      <c r="R45" s="28">
        <f>IF(OR(R43=0,R44=0)," ",(R44/R43)*1000)</f>
        <v>82613.38289962825</v>
      </c>
    </row>
    <row r="46" spans="1:18" ht="16.5" customHeight="1">
      <c r="A46" s="112" t="s">
        <v>4</v>
      </c>
      <c r="B46" s="53" t="s">
        <v>9</v>
      </c>
      <c r="C46" s="53" t="s">
        <v>1</v>
      </c>
      <c r="D46" s="22">
        <f aca="true" t="shared" si="28" ref="D46:I47">D4+D7+D10+D13+D16+D19+D22+D25+D28+D31+D34+D37+D40+D43</f>
        <v>103338</v>
      </c>
      <c r="E46" s="17">
        <f t="shared" si="28"/>
        <v>93309</v>
      </c>
      <c r="F46" s="17">
        <f t="shared" si="28"/>
        <v>56771</v>
      </c>
      <c r="G46" s="17">
        <f t="shared" si="28"/>
        <v>89096</v>
      </c>
      <c r="H46" s="17">
        <f t="shared" si="28"/>
        <v>53302</v>
      </c>
      <c r="I46" s="26">
        <f t="shared" si="28"/>
        <v>51218</v>
      </c>
      <c r="J46" s="34">
        <f>SUM(D46:I46)</f>
        <v>447034</v>
      </c>
      <c r="K46" s="98">
        <f>K4+K7+K10+K13+K16+K19+K22+K25+K28+K31+K34+K37+K40+K43</f>
        <v>64118</v>
      </c>
      <c r="L46" s="17">
        <f aca="true" t="shared" si="29" ref="L46:N47">L4+L7+L10+L13+L16+L19+L22+L25+L28+L31+L34+L37+L40+L43</f>
        <v>35327</v>
      </c>
      <c r="M46" s="17">
        <f t="shared" si="29"/>
        <v>14877</v>
      </c>
      <c r="N46" s="17">
        <f t="shared" si="29"/>
        <v>26730</v>
      </c>
      <c r="O46" s="17">
        <f>O4+O7+O10+O13+O16+O19+O22+O25+O28+O31+O34+O37+O40+O43</f>
        <v>26895</v>
      </c>
      <c r="P46" s="26">
        <f>P4+P7+P10+P13+P16+P19+P22+P25+P28+P31+P34+P37+P40+P43</f>
        <v>7996</v>
      </c>
      <c r="Q46" s="34">
        <f>SUM(K46:P46)</f>
        <v>175943</v>
      </c>
      <c r="R46" s="30">
        <f>J46+Q46</f>
        <v>622977</v>
      </c>
    </row>
    <row r="47" spans="1:18" ht="16.5" customHeight="1">
      <c r="A47" s="112"/>
      <c r="B47" s="53" t="s">
        <v>10</v>
      </c>
      <c r="C47" s="53" t="s">
        <v>2</v>
      </c>
      <c r="D47" s="21">
        <f t="shared" si="28"/>
        <v>9137158</v>
      </c>
      <c r="E47" s="16">
        <f t="shared" si="28"/>
        <v>7942172</v>
      </c>
      <c r="F47" s="16">
        <f t="shared" si="28"/>
        <v>4773365</v>
      </c>
      <c r="G47" s="16">
        <f t="shared" si="28"/>
        <v>7421209</v>
      </c>
      <c r="H47" s="16">
        <f t="shared" si="28"/>
        <v>4650434</v>
      </c>
      <c r="I47" s="25">
        <f t="shared" si="28"/>
        <v>4607476</v>
      </c>
      <c r="J47" s="33">
        <f>SUM(D47:I47)</f>
        <v>38531814</v>
      </c>
      <c r="K47" s="100">
        <f>K5+K8+K11+K14+K17+K20+K23+K26+K29+K32+K35+K38+K41+K44</f>
        <v>5769063</v>
      </c>
      <c r="L47" s="16">
        <f t="shared" si="29"/>
        <v>3240443</v>
      </c>
      <c r="M47" s="16">
        <f t="shared" si="29"/>
        <v>1494182</v>
      </c>
      <c r="N47" s="16">
        <f t="shared" si="29"/>
        <v>2888764</v>
      </c>
      <c r="O47" s="16">
        <f>O5+O8+O11+O14+O17+O20+O23+O26+O29+O32+O35+O38+O41+O44</f>
        <v>2798428</v>
      </c>
      <c r="P47" s="25">
        <f>P5+P8+P11+P14+P17+P20+P23+P26+P29+P32+P35+P38+P41+P44</f>
        <v>840043</v>
      </c>
      <c r="Q47" s="33">
        <f>SUM(K47:P47)</f>
        <v>17030923</v>
      </c>
      <c r="R47" s="29">
        <f>J47+Q47</f>
        <v>55562737</v>
      </c>
    </row>
    <row r="48" spans="1:18" ht="16.5" customHeight="1" thickBot="1">
      <c r="A48" s="113"/>
      <c r="B48" s="54" t="s">
        <v>18</v>
      </c>
      <c r="C48" s="55" t="s">
        <v>3</v>
      </c>
      <c r="D48" s="20">
        <f>IF(OR(D46=0,D47=0)," ",(D47/D46)*1000)</f>
        <v>88420.11651086724</v>
      </c>
      <c r="E48" s="15">
        <f aca="true" t="shared" si="30" ref="E48:N48">IF(OR(E46=0,E47=0)," ",(E47/E46)*1000)</f>
        <v>85116.89118948868</v>
      </c>
      <c r="F48" s="15">
        <f t="shared" si="30"/>
        <v>84081.0448996847</v>
      </c>
      <c r="G48" s="15">
        <f t="shared" si="30"/>
        <v>83294.5250067343</v>
      </c>
      <c r="H48" s="15">
        <f t="shared" si="30"/>
        <v>87246.89505084237</v>
      </c>
      <c r="I48" s="24">
        <f t="shared" si="30"/>
        <v>89958.13971650592</v>
      </c>
      <c r="J48" s="32">
        <f t="shared" si="30"/>
        <v>86194.37000317649</v>
      </c>
      <c r="K48" s="99">
        <f>IF(OR(K46=0,K47=0)," ",(K47/K46)*1000)</f>
        <v>89975.7166474313</v>
      </c>
      <c r="L48" s="15">
        <f t="shared" si="30"/>
        <v>91727.0925920684</v>
      </c>
      <c r="M48" s="15">
        <f t="shared" si="30"/>
        <v>100435.7061235464</v>
      </c>
      <c r="N48" s="15">
        <f t="shared" si="30"/>
        <v>108071.97904975683</v>
      </c>
      <c r="O48" s="15">
        <f>IF(OR(O46=0,O47=0)," ",(O47/O46)*1000)</f>
        <v>104050.12084030488</v>
      </c>
      <c r="P48" s="24">
        <f>IF(OR(P46=0,P47=0)," ",(P47/P46)*1000)</f>
        <v>105057.90395197598</v>
      </c>
      <c r="Q48" s="32">
        <f>IF(OR(Q46=0,Q47=0)," ",(Q47/Q46)*1000)</f>
        <v>96797.95729298693</v>
      </c>
      <c r="R48" s="28">
        <f>IF(OR(R46=0,R47=0)," ",(R47/R46)*1000)</f>
        <v>89189.0663700265</v>
      </c>
    </row>
    <row r="49" spans="1:18" ht="15.75" thickBot="1">
      <c r="A49" s="115" t="s">
        <v>13</v>
      </c>
      <c r="B49" s="116"/>
      <c r="C49" s="117"/>
      <c r="D49" s="37">
        <v>95.9</v>
      </c>
      <c r="E49" s="38">
        <v>99.34</v>
      </c>
      <c r="F49" s="38">
        <v>99.88</v>
      </c>
      <c r="G49" s="38">
        <v>98.75</v>
      </c>
      <c r="H49" s="38">
        <v>98.44</v>
      </c>
      <c r="I49" s="39">
        <v>98.79</v>
      </c>
      <c r="J49" s="40">
        <v>98.52</v>
      </c>
      <c r="K49" s="103">
        <v>98.29</v>
      </c>
      <c r="L49" s="38">
        <v>98.45</v>
      </c>
      <c r="M49" s="38">
        <v>101.99</v>
      </c>
      <c r="N49" s="38">
        <v>104.53</v>
      </c>
      <c r="O49" s="38">
        <f>'総合計'!O49</f>
        <v>102.79</v>
      </c>
      <c r="P49" s="39">
        <f>'総合計'!P49</f>
        <v>102.3</v>
      </c>
      <c r="Q49" s="40">
        <f>'総合計'!Q49</f>
        <v>101.51</v>
      </c>
      <c r="R49" s="42">
        <f>'総合計'!R49</f>
        <v>100.17</v>
      </c>
    </row>
    <row r="50" spans="1:11" ht="16.5">
      <c r="A50" s="96" t="str">
        <f>'総合計'!A59</f>
        <v>※全て確定値。</v>
      </c>
      <c r="B50" s="3"/>
      <c r="C50" s="3"/>
      <c r="K50" s="100"/>
    </row>
    <row r="51" spans="1:11" ht="12.75">
      <c r="A51" s="3"/>
      <c r="B51" s="3"/>
      <c r="C51" s="3"/>
      <c r="K51" s="102" t="str">
        <f>IF(OR(K49=0,K50=0)," ",K50/K49*1000)</f>
        <v> </v>
      </c>
    </row>
    <row r="52" spans="1:11" ht="12.75">
      <c r="A52" s="3"/>
      <c r="B52" s="3"/>
      <c r="C52" s="3"/>
      <c r="K52" s="98"/>
    </row>
    <row r="53" ht="12.75">
      <c r="K53" s="100"/>
    </row>
    <row r="54" ht="12.75">
      <c r="K54" s="102" t="str">
        <f>IF(OR(K52=0,K53=0)," ",K53/K52*1000)</f>
        <v> </v>
      </c>
    </row>
    <row r="59" ht="17.25" customHeight="1"/>
  </sheetData>
  <sheetProtection/>
  <mergeCells count="17">
    <mergeCell ref="D1:P1"/>
    <mergeCell ref="A4:A6"/>
    <mergeCell ref="A7:A9"/>
    <mergeCell ref="A10:A12"/>
    <mergeCell ref="A37:A39"/>
    <mergeCell ref="A40:A42"/>
    <mergeCell ref="A25:A27"/>
    <mergeCell ref="A28:A30"/>
    <mergeCell ref="A31:A33"/>
    <mergeCell ref="A34:A36"/>
    <mergeCell ref="A46:A48"/>
    <mergeCell ref="A49:C49"/>
    <mergeCell ref="A13:A15"/>
    <mergeCell ref="A16:A18"/>
    <mergeCell ref="A19:A21"/>
    <mergeCell ref="A22:A24"/>
    <mergeCell ref="A43:A45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62" r:id="rId2"/>
  <headerFooter alignWithMargins="0">
    <oddFooter>&amp;C&amp;"Century Gothic,標準"&amp;20-9-</oddFooter>
  </headerFooter>
  <colBreaks count="1" manualBreakCount="1">
    <brk id="18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t-sakane</cp:lastModifiedBy>
  <cp:lastPrinted>2012-08-01T01:31:51Z</cp:lastPrinted>
  <dcterms:created xsi:type="dcterms:W3CDTF">1998-08-05T13:54:29Z</dcterms:created>
  <dcterms:modified xsi:type="dcterms:W3CDTF">2015-03-12T10:33:01Z</dcterms:modified>
  <cp:category/>
  <cp:version/>
  <cp:contentType/>
  <cp:contentStatus/>
</cp:coreProperties>
</file>