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75" windowHeight="7770" tabRatio="620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'B一般'!$A$1:$R$44</definedName>
    <definedName name="_xlnm.Print_Area" localSheetId="8">'B原料'!$A$1:$R$44</definedName>
    <definedName name="_xlnm.Print_Area" localSheetId="6">'B合計'!$A$1:$R$44</definedName>
    <definedName name="_xlnm.Print_Area" localSheetId="4">'P一般'!$A$1:$R$44</definedName>
    <definedName name="_xlnm.Print_Area" localSheetId="5">'P原料'!$A$1:$R$44</definedName>
    <definedName name="_xlnm.Print_Area" localSheetId="3">'P合計'!$A$1:$R$44</definedName>
    <definedName name="_xlnm.Print_Area" localSheetId="1">'一般計'!$A$1:$R$44</definedName>
    <definedName name="_xlnm.Print_Area" localSheetId="9">'液化石油ガス'!$A$1:$R$44</definedName>
    <definedName name="_xlnm.Print_Area" localSheetId="2">'原料計'!$A$1:$R$44</definedName>
    <definedName name="_xlnm.Print_Area" localSheetId="0">'総合計'!$A$1:$R$53</definedName>
  </definedNames>
  <calcPr fullCalcOnLoad="1"/>
</workbook>
</file>

<file path=xl/sharedStrings.xml><?xml version="1.0" encoding="utf-8"?>
<sst xmlns="http://schemas.openxmlformats.org/spreadsheetml/2006/main" count="1124" uniqueCount="74">
  <si>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</si>
  <si>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</si>
  <si>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</si>
  <si>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</si>
  <si>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</si>
  <si>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</si>
  <si>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</si>
  <si>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</si>
  <si>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</si>
  <si>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</si>
  <si>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</si>
  <si>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</si>
  <si>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</si>
  <si>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</si>
  <si>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</si>
  <si>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</si>
  <si>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</si>
  <si>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</si>
  <si>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</si>
  <si>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</si>
  <si>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イラン</t>
  </si>
  <si>
    <t>オーストラリア</t>
  </si>
  <si>
    <t>インドネシア</t>
  </si>
  <si>
    <t>アルジェリア</t>
  </si>
  <si>
    <t>マレーシア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</si>
  <si>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</si>
  <si>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</si>
  <si>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</si>
  <si>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</si>
  <si>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</si>
  <si>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</si>
  <si>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</si>
  <si>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</si>
  <si>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</si>
  <si>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上期</t>
  </si>
  <si>
    <t>10月</t>
  </si>
  <si>
    <t>11月</t>
  </si>
  <si>
    <t>12月</t>
  </si>
  <si>
    <t>1月</t>
  </si>
  <si>
    <t>2月</t>
  </si>
  <si>
    <t>3月</t>
  </si>
  <si>
    <t>下期</t>
  </si>
  <si>
    <t>年度</t>
  </si>
  <si>
    <t>東ティモール</t>
  </si>
  <si>
    <t>カタール</t>
  </si>
  <si>
    <t>プロパン</t>
  </si>
  <si>
    <t>ブタン</t>
  </si>
  <si>
    <t>サウジアラビア</t>
  </si>
  <si>
    <t>輸入量</t>
  </si>
  <si>
    <t>金額</t>
  </si>
  <si>
    <t>CIF</t>
  </si>
  <si>
    <t>クウェート</t>
  </si>
  <si>
    <t>イラン</t>
  </si>
  <si>
    <t>輸入量</t>
  </si>
  <si>
    <t>金額</t>
  </si>
  <si>
    <t>CIF</t>
  </si>
  <si>
    <t>カタール</t>
  </si>
  <si>
    <t>UAE</t>
  </si>
  <si>
    <t>オーストラリア</t>
  </si>
  <si>
    <t>インドネシア</t>
  </si>
  <si>
    <t>韓国</t>
  </si>
  <si>
    <t>アルジェリア</t>
  </si>
  <si>
    <t>マレーシア</t>
  </si>
  <si>
    <t>その他</t>
  </si>
  <si>
    <t>為替レート（円/＄）</t>
  </si>
  <si>
    <t>サウジアラビア</t>
  </si>
  <si>
    <t>2711.12-020</t>
  </si>
  <si>
    <t>ブタン</t>
  </si>
  <si>
    <t>プロパン</t>
  </si>
  <si>
    <t>2711.12-010</t>
  </si>
  <si>
    <t>サウジアラビア</t>
  </si>
  <si>
    <t>プロパン
or ブタン</t>
  </si>
  <si>
    <t>（電力除く）</t>
  </si>
  <si>
    <t>※すべて確定値。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</si>
</sst>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3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2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10.5"/>
      <color indexed="16"/>
      <name val="メイリオ"/>
      <family val="3"/>
    </font>
    <font>
      <sz val="10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7" fillId="0" borderId="12" xfId="49" applyFont="1" applyBorder="1" applyAlignment="1" applyProtection="1">
      <alignment vertical="center"/>
      <protection locked="0"/>
    </xf>
    <xf numFmtId="38" fontId="8" fillId="0" borderId="13" xfId="49" applyFont="1" applyBorder="1" applyAlignment="1" applyProtection="1">
      <alignment vertical="center"/>
      <protection/>
    </xf>
    <xf numFmtId="38" fontId="7" fillId="0" borderId="12" xfId="49" applyFont="1" applyBorder="1" applyAlignment="1" applyProtection="1">
      <alignment vertical="center"/>
      <protection/>
    </xf>
    <xf numFmtId="38" fontId="7" fillId="0" borderId="12" xfId="49" applyFont="1" applyBorder="1" applyAlignment="1" applyProtection="1" quotePrefix="1">
      <alignment horizontal="right" vertical="center"/>
      <protection locked="0"/>
    </xf>
    <xf numFmtId="38" fontId="7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 applyProtection="1">
      <alignment vertical="center"/>
      <protection locked="0"/>
    </xf>
    <xf numFmtId="38" fontId="8" fillId="0" borderId="16" xfId="49" applyFont="1" applyBorder="1" applyAlignment="1" applyProtection="1">
      <alignment vertical="center"/>
      <protection/>
    </xf>
    <xf numFmtId="38" fontId="7" fillId="0" borderId="15" xfId="49" applyFont="1" applyBorder="1" applyAlignment="1" applyProtection="1">
      <alignment vertical="center"/>
      <protection/>
    </xf>
    <xf numFmtId="38" fontId="7" fillId="0" borderId="15" xfId="49" applyFont="1" applyBorder="1" applyAlignment="1" applyProtection="1" quotePrefix="1">
      <alignment horizontal="right" vertical="center"/>
      <protection locked="0"/>
    </xf>
    <xf numFmtId="38" fontId="7" fillId="0" borderId="17" xfId="49" applyFont="1" applyBorder="1" applyAlignment="1" applyProtection="1">
      <alignment vertical="center"/>
      <protection locked="0"/>
    </xf>
    <xf numFmtId="38" fontId="8" fillId="0" borderId="18" xfId="49" applyFont="1" applyBorder="1" applyAlignment="1" applyProtection="1">
      <alignment vertical="center"/>
      <protection/>
    </xf>
    <xf numFmtId="38" fontId="7" fillId="0" borderId="17" xfId="49" applyFont="1" applyBorder="1" applyAlignment="1" applyProtection="1">
      <alignment vertical="center"/>
      <protection/>
    </xf>
    <xf numFmtId="38" fontId="7" fillId="0" borderId="17" xfId="49" applyFont="1" applyBorder="1" applyAlignment="1" applyProtection="1" quotePrefix="1">
      <alignment horizontal="right" vertical="center"/>
      <protection locked="0"/>
    </xf>
    <xf numFmtId="38" fontId="7" fillId="0" borderId="19" xfId="49" applyFont="1" applyBorder="1" applyAlignment="1" applyProtection="1">
      <alignment vertical="center"/>
      <protection locked="0"/>
    </xf>
    <xf numFmtId="38" fontId="8" fillId="0" borderId="20" xfId="49" applyFont="1" applyBorder="1" applyAlignment="1" applyProtection="1">
      <alignment vertical="center"/>
      <protection/>
    </xf>
    <xf numFmtId="38" fontId="7" fillId="0" borderId="19" xfId="49" applyFont="1" applyBorder="1" applyAlignment="1" applyProtection="1">
      <alignment vertical="center"/>
      <protection/>
    </xf>
    <xf numFmtId="38" fontId="7" fillId="0" borderId="19" xfId="49" applyFont="1" applyBorder="1" applyAlignment="1" applyProtection="1" quotePrefix="1">
      <alignment horizontal="right" vertical="center"/>
      <protection locked="0"/>
    </xf>
    <xf numFmtId="38" fontId="7" fillId="0" borderId="21" xfId="49" applyFont="1" applyBorder="1" applyAlignment="1" applyProtection="1">
      <alignment vertical="center"/>
      <protection locked="0"/>
    </xf>
    <xf numFmtId="38" fontId="8" fillId="0" borderId="22" xfId="49" applyFont="1" applyBorder="1" applyAlignment="1" applyProtection="1">
      <alignment vertical="center"/>
      <protection/>
    </xf>
    <xf numFmtId="38" fontId="7" fillId="0" borderId="21" xfId="49" applyFont="1" applyBorder="1" applyAlignment="1" applyProtection="1">
      <alignment vertical="center"/>
      <protection/>
    </xf>
    <xf numFmtId="38" fontId="7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7" fillId="0" borderId="23" xfId="49" applyFont="1" applyBorder="1" applyAlignment="1" applyProtection="1">
      <alignment vertical="center"/>
      <protection locked="0"/>
    </xf>
    <xf numFmtId="40" fontId="7" fillId="0" borderId="24" xfId="49" applyNumberFormat="1" applyFont="1" applyBorder="1" applyAlignment="1" applyProtection="1">
      <alignment vertical="center"/>
      <protection locked="0"/>
    </xf>
    <xf numFmtId="40" fontId="7" fillId="0" borderId="25" xfId="49" applyNumberFormat="1" applyFont="1" applyBorder="1" applyAlignment="1" applyProtection="1">
      <alignment vertical="center"/>
      <protection locked="0"/>
    </xf>
    <xf numFmtId="40" fontId="7" fillId="0" borderId="26" xfId="49" applyNumberFormat="1" applyFont="1" applyBorder="1" applyAlignment="1" applyProtection="1">
      <alignment vertical="center"/>
      <protection locked="0"/>
    </xf>
    <xf numFmtId="40" fontId="7" fillId="0" borderId="27" xfId="49" applyNumberFormat="1" applyFont="1" applyBorder="1" applyAlignment="1" applyProtection="1">
      <alignment vertical="center"/>
      <protection locked="0"/>
    </xf>
    <xf numFmtId="40" fontId="7" fillId="0" borderId="28" xfId="49" applyNumberFormat="1" applyFont="1" applyBorder="1" applyAlignment="1" applyProtection="1">
      <alignment vertical="center"/>
      <protection locked="0"/>
    </xf>
    <xf numFmtId="40" fontId="7" fillId="0" borderId="29" xfId="49" applyNumberFormat="1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/>
    </xf>
    <xf numFmtId="38" fontId="8" fillId="0" borderId="10" xfId="49" applyFont="1" applyBorder="1" applyAlignment="1" applyProtection="1">
      <alignment vertical="center"/>
      <protection/>
    </xf>
    <xf numFmtId="38" fontId="7" fillId="0" borderId="11" xfId="49" applyFont="1" applyBorder="1" applyAlignment="1" applyProtection="1">
      <alignment vertical="center"/>
      <protection locked="0"/>
    </xf>
    <xf numFmtId="38" fontId="8" fillId="0" borderId="30" xfId="49" applyFont="1" applyBorder="1" applyAlignment="1" applyProtection="1">
      <alignment vertical="center"/>
      <protection/>
    </xf>
    <xf numFmtId="38" fontId="9" fillId="0" borderId="12" xfId="49" applyFont="1" applyBorder="1" applyAlignment="1" applyProtection="1">
      <alignment vertical="center"/>
      <protection/>
    </xf>
    <xf numFmtId="14" fontId="10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3" fillId="0" borderId="10" xfId="0" applyFont="1" applyBorder="1" applyAlignment="1" applyProtection="1">
      <alignment/>
      <protection/>
    </xf>
    <xf numFmtId="0" fontId="15" fillId="33" borderId="3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8" fillId="0" borderId="0" xfId="0" applyFont="1" applyAlignment="1">
      <alignment/>
    </xf>
    <xf numFmtId="38" fontId="19" fillId="34" borderId="11" xfId="49" applyFont="1" applyFill="1" applyBorder="1" applyAlignment="1" applyProtection="1">
      <alignment horizontal="center" vertical="center"/>
      <protection/>
    </xf>
    <xf numFmtId="38" fontId="19" fillId="34" borderId="30" xfId="49" applyFont="1" applyFill="1" applyBorder="1" applyAlignment="1" applyProtection="1">
      <alignment horizontal="centerContinuous" vertical="center"/>
      <protection/>
    </xf>
    <xf numFmtId="38" fontId="19" fillId="34" borderId="30" xfId="49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38" fontId="19" fillId="34" borderId="33" xfId="49" applyFont="1" applyFill="1" applyBorder="1" applyAlignment="1" applyProtection="1">
      <alignment horizontal="center" vertical="center"/>
      <protection/>
    </xf>
    <xf numFmtId="38" fontId="19" fillId="34" borderId="34" xfId="49" applyFont="1" applyFill="1" applyBorder="1" applyAlignment="1" applyProtection="1">
      <alignment horizontal="center" vertical="center"/>
      <protection/>
    </xf>
    <xf numFmtId="38" fontId="19" fillId="34" borderId="35" xfId="49" applyFont="1" applyFill="1" applyBorder="1" applyAlignment="1" applyProtection="1">
      <alignment horizontal="center" vertical="center"/>
      <protection/>
    </xf>
    <xf numFmtId="0" fontId="17" fillId="33" borderId="32" xfId="0" applyFont="1" applyFill="1" applyBorder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Alignment="1">
      <alignment/>
    </xf>
    <xf numFmtId="3" fontId="22" fillId="33" borderId="31" xfId="0" applyNumberFormat="1" applyFont="1" applyFill="1" applyBorder="1" applyAlignment="1">
      <alignment horizontal="center" vertical="center"/>
    </xf>
    <xf numFmtId="3" fontId="22" fillId="33" borderId="26" xfId="0" applyNumberFormat="1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horizontal="center" vertical="center"/>
    </xf>
    <xf numFmtId="3" fontId="22" fillId="33" borderId="32" xfId="0" applyNumberFormat="1" applyFont="1" applyFill="1" applyBorder="1" applyAlignment="1">
      <alignment horizontal="center" vertical="center"/>
    </xf>
    <xf numFmtId="3" fontId="22" fillId="33" borderId="27" xfId="0" applyNumberFormat="1" applyFont="1" applyFill="1" applyBorder="1" applyAlignment="1">
      <alignment horizontal="center" vertical="center"/>
    </xf>
    <xf numFmtId="3" fontId="22" fillId="33" borderId="29" xfId="0" applyNumberFormat="1" applyFont="1" applyFill="1" applyBorder="1" applyAlignment="1">
      <alignment horizontal="center" vertical="center"/>
    </xf>
    <xf numFmtId="3" fontId="22" fillId="33" borderId="24" xfId="0" applyNumberFormat="1" applyFont="1" applyFill="1" applyBorder="1" applyAlignment="1">
      <alignment horizontal="center" vertical="center"/>
    </xf>
    <xf numFmtId="3" fontId="23" fillId="33" borderId="27" xfId="0" applyNumberFormat="1" applyFont="1" applyFill="1" applyBorder="1" applyAlignment="1">
      <alignment horizontal="center" vertical="center"/>
    </xf>
    <xf numFmtId="3" fontId="23" fillId="33" borderId="29" xfId="0" applyNumberFormat="1" applyFont="1" applyFill="1" applyBorder="1" applyAlignment="1">
      <alignment horizontal="center" vertical="center"/>
    </xf>
    <xf numFmtId="0" fontId="22" fillId="33" borderId="30" xfId="0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2" fillId="33" borderId="27" xfId="0" applyFont="1" applyFill="1" applyBorder="1" applyAlignment="1" applyProtection="1">
      <alignment horizontal="center" vertical="center"/>
      <protection/>
    </xf>
    <xf numFmtId="0" fontId="23" fillId="33" borderId="27" xfId="0" applyFont="1" applyFill="1" applyBorder="1" applyAlignment="1" applyProtection="1">
      <alignment horizontal="center" vertical="center"/>
      <protection/>
    </xf>
    <xf numFmtId="0" fontId="23" fillId="33" borderId="29" xfId="0" applyFont="1" applyFill="1" applyBorder="1" applyAlignment="1" applyProtection="1">
      <alignment horizontal="center" vertical="center"/>
      <protection/>
    </xf>
    <xf numFmtId="2" fontId="24" fillId="0" borderId="30" xfId="0" applyNumberFormat="1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4" fontId="24" fillId="0" borderId="13" xfId="0" applyNumberFormat="1" applyFont="1" applyBorder="1" applyAlignment="1" applyProtection="1">
      <alignment vertical="center"/>
      <protection locked="0"/>
    </xf>
    <xf numFmtId="2" fontId="24" fillId="0" borderId="13" xfId="0" applyNumberFormat="1" applyFont="1" applyBorder="1" applyAlignment="1" applyProtection="1">
      <alignment vertical="center"/>
      <protection locked="0"/>
    </xf>
    <xf numFmtId="39" fontId="24" fillId="0" borderId="13" xfId="0" applyNumberFormat="1" applyFont="1" applyBorder="1" applyAlignment="1" applyProtection="1">
      <alignment vertical="center"/>
      <protection locked="0"/>
    </xf>
    <xf numFmtId="40" fontId="24" fillId="0" borderId="10" xfId="49" applyNumberFormat="1" applyFont="1" applyBorder="1" applyAlignment="1" applyProtection="1">
      <alignment vertical="center"/>
      <protection/>
    </xf>
    <xf numFmtId="2" fontId="24" fillId="0" borderId="22" xfId="0" applyNumberFormat="1" applyFont="1" applyBorder="1" applyAlignment="1" applyProtection="1">
      <alignment vertical="center"/>
      <protection/>
    </xf>
    <xf numFmtId="2" fontId="24" fillId="0" borderId="10" xfId="0" applyNumberFormat="1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2" fontId="24" fillId="0" borderId="13" xfId="0" applyNumberFormat="1" applyFont="1" applyBorder="1" applyAlignment="1" applyProtection="1">
      <alignment vertical="center"/>
      <protection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36" xfId="0" applyNumberFormat="1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38" fontId="7" fillId="0" borderId="11" xfId="49" applyFont="1" applyBorder="1" applyAlignment="1" applyProtection="1">
      <alignment vertical="center"/>
      <protection/>
    </xf>
    <xf numFmtId="186" fontId="14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top"/>
      <protection/>
    </xf>
    <xf numFmtId="38" fontId="16" fillId="34" borderId="33" xfId="49" applyFont="1" applyFill="1" applyBorder="1" applyAlignment="1" applyProtection="1">
      <alignment horizontal="left" vertical="center"/>
      <protection/>
    </xf>
    <xf numFmtId="38" fontId="16" fillId="34" borderId="34" xfId="49" applyFont="1" applyFill="1" applyBorder="1" applyAlignment="1" applyProtection="1">
      <alignment horizontal="left" vertical="center"/>
      <protection/>
    </xf>
    <xf numFmtId="38" fontId="16" fillId="34" borderId="35" xfId="49" applyFont="1" applyFill="1" applyBorder="1" applyAlignment="1" applyProtection="1">
      <alignment horizontal="left" vertical="center"/>
      <protection/>
    </xf>
    <xf numFmtId="38" fontId="16" fillId="34" borderId="33" xfId="49" applyFont="1" applyFill="1" applyBorder="1" applyAlignment="1" applyProtection="1">
      <alignment horizontal="center" vertical="center"/>
      <protection/>
    </xf>
    <xf numFmtId="38" fontId="16" fillId="34" borderId="34" xfId="49" applyFont="1" applyFill="1" applyBorder="1" applyAlignment="1" applyProtection="1">
      <alignment horizontal="center" vertical="center"/>
      <protection/>
    </xf>
    <xf numFmtId="38" fontId="16" fillId="34" borderId="35" xfId="49" applyFont="1" applyFill="1" applyBorder="1" applyAlignment="1" applyProtection="1">
      <alignment horizontal="center" vertical="center"/>
      <protection/>
    </xf>
    <xf numFmtId="38" fontId="16" fillId="34" borderId="33" xfId="49" applyFont="1" applyFill="1" applyBorder="1" applyAlignment="1" applyProtection="1">
      <alignment horizontal="center" vertical="center" wrapText="1"/>
      <protection/>
    </xf>
    <xf numFmtId="38" fontId="16" fillId="34" borderId="31" xfId="49" applyFont="1" applyFill="1" applyBorder="1" applyAlignment="1" applyProtection="1">
      <alignment horizontal="center" vertical="center"/>
      <protection/>
    </xf>
    <xf numFmtId="38" fontId="16" fillId="34" borderId="32" xfId="49" applyFont="1" applyFill="1" applyBorder="1" applyAlignment="1" applyProtection="1">
      <alignment horizontal="center" vertical="center"/>
      <protection/>
    </xf>
    <xf numFmtId="38" fontId="16" fillId="34" borderId="29" xfId="49" applyFont="1" applyFill="1" applyBorder="1" applyAlignment="1" applyProtection="1">
      <alignment horizontal="center" vertical="center"/>
      <protection/>
    </xf>
    <xf numFmtId="38" fontId="19" fillId="34" borderId="33" xfId="49" applyFont="1" applyFill="1" applyBorder="1" applyAlignment="1" applyProtection="1">
      <alignment horizontal="left" vertical="center"/>
      <protection/>
    </xf>
    <xf numFmtId="38" fontId="19" fillId="34" borderId="34" xfId="49" applyFont="1" applyFill="1" applyBorder="1" applyAlignment="1" applyProtection="1">
      <alignment horizontal="left" vertical="center"/>
      <protection/>
    </xf>
    <xf numFmtId="38" fontId="19" fillId="34" borderId="35" xfId="49" applyFont="1" applyFill="1" applyBorder="1" applyAlignment="1" applyProtection="1">
      <alignment horizontal="left" vertical="center"/>
      <protection/>
    </xf>
    <xf numFmtId="38" fontId="19" fillId="34" borderId="33" xfId="49" applyFont="1" applyFill="1" applyBorder="1" applyAlignment="1" applyProtection="1">
      <alignment horizontal="center" vertical="center"/>
      <protection/>
    </xf>
    <xf numFmtId="38" fontId="19" fillId="34" borderId="34" xfId="49" applyFont="1" applyFill="1" applyBorder="1" applyAlignment="1" applyProtection="1">
      <alignment horizontal="center" vertical="center"/>
      <protection/>
    </xf>
    <xf numFmtId="38" fontId="19" fillId="34" borderId="35" xfId="49" applyFont="1" applyFill="1" applyBorder="1" applyAlignment="1" applyProtection="1">
      <alignment horizontal="center" vertical="center"/>
      <protection/>
    </xf>
    <xf numFmtId="38" fontId="19" fillId="34" borderId="31" xfId="49" applyFont="1" applyFill="1" applyBorder="1" applyAlignment="1" applyProtection="1">
      <alignment horizontal="center" vertical="center"/>
      <protection/>
    </xf>
    <xf numFmtId="38" fontId="19" fillId="34" borderId="32" xfId="49" applyFont="1" applyFill="1" applyBorder="1" applyAlignment="1" applyProtection="1">
      <alignment horizontal="center" vertical="center"/>
      <protection/>
    </xf>
    <xf numFmtId="38" fontId="19" fillId="34" borderId="29" xfId="49" applyFont="1" applyFill="1" applyBorder="1" applyAlignment="1" applyProtection="1">
      <alignment horizontal="center" vertical="center"/>
      <protection/>
    </xf>
    <xf numFmtId="38" fontId="62" fillId="0" borderId="12" xfId="49" applyFont="1" applyBorder="1" applyAlignment="1" applyProtection="1">
      <alignment vertical="center"/>
      <protection/>
    </xf>
    <xf numFmtId="38" fontId="62" fillId="0" borderId="0" xfId="49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19500" y="114300"/>
          <a:ext cx="6038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629025" y="28575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CI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657600" y="123825"/>
          <a:ext cx="60864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29325" cy="476250"/>
    <xdr:sp>
      <xdr:nvSpPr>
        <xdr:cNvPr id="2" name="Text Box 4"/>
        <xdr:cNvSpPr txBox="1">
          <a:spLocks noChangeArrowheads="1"/>
        </xdr:cNvSpPr>
      </xdr:nvSpPr>
      <xdr:spPr>
        <a:xfrm>
          <a:off x="368617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52850" y="114300"/>
          <a:ext cx="60293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733800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57600" y="114300"/>
          <a:ext cx="60960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705225" y="9525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29050" y="114300"/>
          <a:ext cx="60960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00475" y="114300"/>
          <a:ext cx="60293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29325" cy="476250"/>
    <xdr:sp>
      <xdr:nvSpPr>
        <xdr:cNvPr id="2" name="Text Box 2"/>
        <xdr:cNvSpPr txBox="1">
          <a:spLocks noChangeArrowheads="1"/>
        </xdr:cNvSpPr>
      </xdr:nvSpPr>
      <xdr:spPr>
        <a:xfrm>
          <a:off x="380047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3246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7052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0769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581400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33775" y="114300"/>
          <a:ext cx="60864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096000" cy="466725"/>
    <xdr:sp>
      <xdr:nvSpPr>
        <xdr:cNvPr id="2" name="Text Box 2"/>
        <xdr:cNvSpPr txBox="1">
          <a:spLocks noChangeArrowheads="1"/>
        </xdr:cNvSpPr>
      </xdr:nvSpPr>
      <xdr:spPr>
        <a:xfrm>
          <a:off x="3524250" y="9525"/>
          <a:ext cx="6096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14725" y="114300"/>
          <a:ext cx="60960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53377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Zeros="0" tabSelected="1" zoomScale="55" zoomScaleNormal="55" zoomScaleSheetLayoutView="70" zoomScalePageLayoutView="0" workbookViewId="0" topLeftCell="A1">
      <pane xSplit="3" ySplit="3" topLeftCell="D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43" sqref="J43"/>
    </sheetView>
  </sheetViews>
  <sheetFormatPr defaultColWidth="9.140625" defaultRowHeight="12.75"/>
  <cols>
    <col min="1" max="1" width="14.421875" style="0" customWidth="1"/>
    <col min="4" max="9" width="10.8515625" style="0" customWidth="1"/>
    <col min="10" max="10" width="12.140625" style="0" customWidth="1"/>
    <col min="11" max="16" width="10.8515625" style="0" customWidth="1"/>
    <col min="17" max="18" width="12.140625" style="0" customWidth="1"/>
    <col min="19" max="19" width="5.421875" style="0" customWidth="1"/>
  </cols>
  <sheetData>
    <row r="1" spans="1:18" ht="27.75" customHeight="1">
      <c r="A1" s="51" t="s">
        <v>8</v>
      </c>
      <c r="B1" s="104" t="s">
        <v>72</v>
      </c>
      <c r="C1" s="53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53"/>
      <c r="R1" s="54"/>
    </row>
    <row r="2" spans="1:18" ht="23.2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06">
        <v>41346</v>
      </c>
      <c r="R2" s="106"/>
    </row>
    <row r="3" spans="1:19" ht="25.5" customHeight="1" thickBot="1">
      <c r="A3" s="56"/>
      <c r="B3" s="57"/>
      <c r="C3" s="57"/>
      <c r="D3" s="76" t="s">
        <v>28</v>
      </c>
      <c r="E3" s="77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0" t="s">
        <v>15</v>
      </c>
      <c r="R3" s="81" t="s">
        <v>16</v>
      </c>
      <c r="S3" s="2"/>
    </row>
    <row r="4" spans="1:19" ht="13.5" customHeight="1">
      <c r="A4" s="108" t="s">
        <v>17</v>
      </c>
      <c r="B4" s="59" t="s">
        <v>9</v>
      </c>
      <c r="C4" s="59" t="s">
        <v>1</v>
      </c>
      <c r="D4" s="19">
        <f>'P合計'!D4+'B合計'!D4+'液化石油ガス'!D4</f>
        <v>188157</v>
      </c>
      <c r="E4" s="15">
        <f>'P合計'!E4+'B合計'!E4+'液化石油ガス'!E4</f>
        <v>133567</v>
      </c>
      <c r="F4" s="15">
        <f>'P合計'!F4+'B合計'!F4+'液化石油ガス'!F4</f>
        <v>46426</v>
      </c>
      <c r="G4" s="15">
        <f>'P合計'!G4+'B合計'!G4+'液化石油ガス'!G4</f>
        <v>175648</v>
      </c>
      <c r="H4" s="15">
        <f>'P合計'!H4+'B合計'!H4+'液化石油ガス'!H4</f>
        <v>176133</v>
      </c>
      <c r="I4" s="24">
        <f>'P合計'!I4+'B合計'!I4+'液化石油ガス'!I4</f>
        <v>150984</v>
      </c>
      <c r="J4" s="32">
        <f>'P合計'!J4+'B合計'!J4+'液化石油ガス'!J4</f>
        <v>870915</v>
      </c>
      <c r="K4" s="28">
        <f>'P合計'!K4+'B合計'!K4+'液化石油ガス'!K4</f>
        <v>61588</v>
      </c>
      <c r="L4" s="15">
        <f>'P合計'!L4+'B合計'!L4+'液化石油ガス'!L4</f>
        <v>162535</v>
      </c>
      <c r="M4" s="15">
        <f>'P合計'!M4+'B合計'!M4+'液化石油ガス'!M4</f>
        <v>222020</v>
      </c>
      <c r="N4" s="15">
        <f>'P合計'!N4+'B合計'!N4+'液化石油ガス'!N4</f>
        <v>86279</v>
      </c>
      <c r="O4" s="15">
        <f>'P合計'!O4+'B合計'!O4+'液化石油ガス'!O4</f>
        <v>174689</v>
      </c>
      <c r="P4" s="24">
        <f>'P合計'!P4+'B合計'!P4+'液化石油ガス'!P4</f>
        <v>277001</v>
      </c>
      <c r="Q4" s="32">
        <f>'P合計'!Q4+'B合計'!Q4+'液化石油ガス'!Q4</f>
        <v>984112</v>
      </c>
      <c r="R4" s="28">
        <f>'P合計'!R4+'B合計'!R4+'液化石油ガス'!R4</f>
        <v>1855027</v>
      </c>
      <c r="S4" s="2"/>
    </row>
    <row r="5" spans="1:19" ht="13.5" customHeight="1">
      <c r="A5" s="109"/>
      <c r="B5" s="59" t="s">
        <v>10</v>
      </c>
      <c r="C5" s="59" t="s">
        <v>2</v>
      </c>
      <c r="D5" s="20">
        <f>'P合計'!D5+'B合計'!D5+'液化石油ガス'!D5</f>
        <v>13957352</v>
      </c>
      <c r="E5" s="15">
        <f>'P合計'!E5+'B合計'!E5+'液化石油ガス'!E5</f>
        <v>10111687</v>
      </c>
      <c r="F5" s="15">
        <f>'P合計'!F5+'B合計'!F5+'液化石油ガス'!F5</f>
        <v>3535745</v>
      </c>
      <c r="G5" s="15">
        <f>'P合計'!G5+'B合計'!G5+'液化石油ガス'!G5</f>
        <v>12766966</v>
      </c>
      <c r="H5" s="15">
        <f>'P合計'!H5+'B合計'!H5+'液化石油ガス'!H5</f>
        <v>12147265</v>
      </c>
      <c r="I5" s="24">
        <f>'P合計'!I5+'B合計'!I5+'液化石油ガス'!I5</f>
        <v>9899487</v>
      </c>
      <c r="J5" s="32">
        <f>'P合計'!J5+'B合計'!J5+'液化石油ガス'!J5</f>
        <v>62418502</v>
      </c>
      <c r="K5" s="28">
        <f>'P合計'!K5+'B合計'!K5+'液化石油ガス'!K5</f>
        <v>3904036</v>
      </c>
      <c r="L5" s="15">
        <f>'P合計'!L5+'B合計'!L5+'液化石油ガス'!L5</f>
        <v>10485046</v>
      </c>
      <c r="M5" s="15">
        <f>'P合計'!M5+'B合計'!M5+'液化石油ガス'!M5</f>
        <v>14396364</v>
      </c>
      <c r="N5" s="15">
        <f>'P合計'!N5+'B合計'!N5+'液化石油ガス'!N5</f>
        <v>5811884</v>
      </c>
      <c r="O5" s="15">
        <f>'P合計'!O5+'B合計'!O5+'液化石油ガス'!O5</f>
        <v>13582569</v>
      </c>
      <c r="P5" s="24">
        <f>'P合計'!P5+'B合計'!P5+'液化石油ガス'!P5</f>
        <v>24707507</v>
      </c>
      <c r="Q5" s="32">
        <f>'P合計'!Q5+'B合計'!Q5+'液化石油ガス'!Q5</f>
        <v>72887406</v>
      </c>
      <c r="R5" s="28">
        <f>'P合計'!R5+'B合計'!R5+'液化石油ガス'!R5</f>
        <v>135305908</v>
      </c>
      <c r="S5" s="2"/>
    </row>
    <row r="6" spans="1:19" ht="13.5" customHeight="1" thickBot="1">
      <c r="A6" s="110"/>
      <c r="B6" s="60" t="s">
        <v>18</v>
      </c>
      <c r="C6" s="61" t="s">
        <v>3</v>
      </c>
      <c r="D6" s="21">
        <f aca="true" t="shared" si="0" ref="D6:R6">IF(D4=0,"",(D5/D4)*1000)</f>
        <v>74179.28644695652</v>
      </c>
      <c r="E6" s="16">
        <f t="shared" si="0"/>
        <v>75704.97952338526</v>
      </c>
      <c r="F6" s="16">
        <f t="shared" si="0"/>
        <v>76158.72571403955</v>
      </c>
      <c r="G6" s="16">
        <f t="shared" si="0"/>
        <v>72684.94944434323</v>
      </c>
      <c r="H6" s="16">
        <f t="shared" si="0"/>
        <v>68966.43445578057</v>
      </c>
      <c r="I6" s="25">
        <f t="shared" si="0"/>
        <v>65566.46399618502</v>
      </c>
      <c r="J6" s="33">
        <f t="shared" si="0"/>
        <v>71670.02749981341</v>
      </c>
      <c r="K6" s="29">
        <f t="shared" si="0"/>
        <v>63389.55640709229</v>
      </c>
      <c r="L6" s="16">
        <f t="shared" si="0"/>
        <v>64509.465653551546</v>
      </c>
      <c r="M6" s="16">
        <f t="shared" si="0"/>
        <v>64842.64480677416</v>
      </c>
      <c r="N6" s="16">
        <f t="shared" si="0"/>
        <v>67361.51323033415</v>
      </c>
      <c r="O6" s="16">
        <f t="shared" si="0"/>
        <v>77752.8579361036</v>
      </c>
      <c r="P6" s="25">
        <f t="shared" si="0"/>
        <v>89196.4541644254</v>
      </c>
      <c r="Q6" s="33">
        <f t="shared" si="0"/>
        <v>74064.13700879573</v>
      </c>
      <c r="R6" s="29">
        <f t="shared" si="0"/>
        <v>72940.1286342463</v>
      </c>
      <c r="S6" s="2"/>
    </row>
    <row r="7" spans="1:19" ht="13.5" customHeight="1">
      <c r="A7" s="108" t="s">
        <v>19</v>
      </c>
      <c r="B7" s="59" t="s">
        <v>9</v>
      </c>
      <c r="C7" s="59" t="s">
        <v>1</v>
      </c>
      <c r="D7" s="20">
        <f>'P合計'!D7+'B合計'!D7+'液化石油ガス'!D7</f>
        <v>124866</v>
      </c>
      <c r="E7" s="15">
        <f>'P合計'!E7+'B合計'!E7+'液化石油ガス'!E7</f>
        <v>82650</v>
      </c>
      <c r="F7" s="15">
        <f>'P合計'!F7+'B合計'!F7+'液化石油ガス'!F7</f>
        <v>131660</v>
      </c>
      <c r="G7" s="15">
        <f>'P合計'!G7+'B合計'!G7+'液化石油ガス'!G7</f>
        <v>111352</v>
      </c>
      <c r="H7" s="15">
        <f>'P合計'!H7+'B合計'!H7+'液化石油ガス'!H7</f>
        <v>118028</v>
      </c>
      <c r="I7" s="24">
        <f>'P合計'!I7+'B合計'!I7+'液化石油ガス'!I7</f>
        <v>203965</v>
      </c>
      <c r="J7" s="32">
        <f>'P合計'!J7+'B合計'!J7+'液化石油ガス'!J7</f>
        <v>772521</v>
      </c>
      <c r="K7" s="28">
        <f>'P合計'!K7+'B合計'!K7+'液化石油ガス'!K7</f>
        <v>102753</v>
      </c>
      <c r="L7" s="15">
        <f>'P合計'!L7+'B合計'!L7+'液化石油ガス'!L7</f>
        <v>133938</v>
      </c>
      <c r="M7" s="15">
        <f>'P合計'!M7+'B合計'!M7+'液化石油ガス'!M7</f>
        <v>154624</v>
      </c>
      <c r="N7" s="15">
        <f>'P合計'!N7+'B合計'!N7+'液化石油ガス'!N7</f>
        <v>131468</v>
      </c>
      <c r="O7" s="15">
        <f>'P合計'!O7+'B合計'!O7+'液化石油ガス'!O7</f>
        <v>179683</v>
      </c>
      <c r="P7" s="24">
        <f>'P合計'!P7+'B合計'!P7+'液化石油ガス'!P7</f>
        <v>101956</v>
      </c>
      <c r="Q7" s="32">
        <f>'P合計'!Q7+'B合計'!Q7+'液化石油ガス'!Q7</f>
        <v>804422</v>
      </c>
      <c r="R7" s="28">
        <f>'P合計'!R7+'B合計'!R7+'液化石油ガス'!R7</f>
        <v>1576943</v>
      </c>
      <c r="S7" s="2"/>
    </row>
    <row r="8" spans="1:19" ht="13.5" customHeight="1">
      <c r="A8" s="109"/>
      <c r="B8" s="59" t="s">
        <v>10</v>
      </c>
      <c r="C8" s="59" t="s">
        <v>2</v>
      </c>
      <c r="D8" s="20">
        <f>'P合計'!D8+'B合計'!D8+'液化石油ガス'!D8</f>
        <v>9555703</v>
      </c>
      <c r="E8" s="15">
        <f>'P合計'!E8+'B合計'!E8+'液化石油ガス'!E8</f>
        <v>6419903</v>
      </c>
      <c r="F8" s="15">
        <f>'P合計'!F8+'B合計'!F8+'液化石油ガス'!F8</f>
        <v>10673482</v>
      </c>
      <c r="G8" s="15">
        <f>'P合計'!G8+'B合計'!G8+'液化石油ガス'!G8</f>
        <v>8357805</v>
      </c>
      <c r="H8" s="15">
        <f>'P合計'!H8+'B合計'!H8+'液化石油ガス'!H8</f>
        <v>8107507</v>
      </c>
      <c r="I8" s="24">
        <f>'P合計'!I8+'B合計'!I8+'液化石油ガス'!I8</f>
        <v>13638747</v>
      </c>
      <c r="J8" s="32">
        <f>'P合計'!J8+'B合計'!J8+'液化石油ガス'!J8</f>
        <v>56753147</v>
      </c>
      <c r="K8" s="28">
        <f>'P合計'!K8+'B合計'!K8+'液化石油ガス'!K8</f>
        <v>6659124</v>
      </c>
      <c r="L8" s="15">
        <f>'P合計'!L8+'B合計'!L8+'液化石油ガス'!L8</f>
        <v>8378148</v>
      </c>
      <c r="M8" s="15">
        <f>'P合計'!M8+'B合計'!M8+'液化石油ガス'!M8</f>
        <v>9787795</v>
      </c>
      <c r="N8" s="15">
        <f>'P合計'!N8+'B合計'!N8+'液化石油ガス'!N8</f>
        <v>8479342</v>
      </c>
      <c r="O8" s="15">
        <f>'P合計'!O8+'B合計'!O8+'液化石油ガス'!O8</f>
        <v>13139417</v>
      </c>
      <c r="P8" s="24">
        <f>'P合計'!P8+'B合計'!P8+'液化石油ガス'!P8</f>
        <v>9211552</v>
      </c>
      <c r="Q8" s="32">
        <f>'P合計'!Q8+'B合計'!Q8+'液化石油ガス'!Q8</f>
        <v>55655378</v>
      </c>
      <c r="R8" s="28">
        <f>'P合計'!R8+'B合計'!R8+'液化石油ガス'!R8</f>
        <v>112408525</v>
      </c>
      <c r="S8" s="2"/>
    </row>
    <row r="9" spans="1:19" ht="13.5" customHeight="1" thickBot="1">
      <c r="A9" s="110"/>
      <c r="B9" s="60" t="s">
        <v>18</v>
      </c>
      <c r="C9" s="61" t="s">
        <v>3</v>
      </c>
      <c r="D9" s="21">
        <f aca="true" t="shared" si="1" ref="D9:R9">IF(D7=0,"",(D8/D7)*1000)</f>
        <v>76527.66165329232</v>
      </c>
      <c r="E9" s="16">
        <f t="shared" si="1"/>
        <v>77675.77737447065</v>
      </c>
      <c r="F9" s="16">
        <f t="shared" si="1"/>
        <v>81068.52498860702</v>
      </c>
      <c r="G9" s="16">
        <f t="shared" si="1"/>
        <v>75057.52029599827</v>
      </c>
      <c r="H9" s="16">
        <f t="shared" si="1"/>
        <v>68691.38678957536</v>
      </c>
      <c r="I9" s="25">
        <f t="shared" si="1"/>
        <v>66868.07540509402</v>
      </c>
      <c r="J9" s="33">
        <f t="shared" si="1"/>
        <v>73464.85985494246</v>
      </c>
      <c r="K9" s="29">
        <f t="shared" si="1"/>
        <v>64807.10052261247</v>
      </c>
      <c r="L9" s="16">
        <f t="shared" si="1"/>
        <v>62552.43470859651</v>
      </c>
      <c r="M9" s="16">
        <f t="shared" si="1"/>
        <v>63300.619567466885</v>
      </c>
      <c r="N9" s="16">
        <f t="shared" si="1"/>
        <v>64497.383393677555</v>
      </c>
      <c r="O9" s="16">
        <f t="shared" si="1"/>
        <v>73125.54331795439</v>
      </c>
      <c r="P9" s="25">
        <f t="shared" si="1"/>
        <v>90348.30711287222</v>
      </c>
      <c r="Q9" s="33">
        <f t="shared" si="1"/>
        <v>69186.79250443175</v>
      </c>
      <c r="R9" s="29">
        <f t="shared" si="1"/>
        <v>71282.55428382636</v>
      </c>
      <c r="S9" s="2"/>
    </row>
    <row r="10" spans="1:19" ht="13.5" customHeight="1">
      <c r="A10" s="108" t="s">
        <v>20</v>
      </c>
      <c r="B10" s="59" t="s">
        <v>9</v>
      </c>
      <c r="C10" s="59" t="s">
        <v>1</v>
      </c>
      <c r="D10" s="20">
        <f>'P合計'!D10+'B合計'!D10+'液化石油ガス'!D10</f>
        <v>4669</v>
      </c>
      <c r="E10" s="15">
        <f>'P合計'!E10+'B合計'!E10+'液化石油ガス'!E10</f>
        <v>50235</v>
      </c>
      <c r="F10" s="15">
        <f>'P合計'!F10+'B合計'!F10+'液化石油ガス'!F10</f>
        <v>35669</v>
      </c>
      <c r="G10" s="15">
        <f>'P合計'!G10+'B合計'!G10+'液化石油ガス'!G10</f>
        <v>42189</v>
      </c>
      <c r="H10" s="15">
        <f>'P合計'!H10+'B合計'!H10+'液化石油ガス'!H10</f>
        <v>63144</v>
      </c>
      <c r="I10" s="24">
        <f>'P合計'!I10+'B合計'!I10+'液化石油ガス'!I10</f>
        <v>86017</v>
      </c>
      <c r="J10" s="32">
        <f>'P合計'!J10+'B合計'!J10+'液化石油ガス'!J10</f>
        <v>281923</v>
      </c>
      <c r="K10" s="28">
        <f>'P合計'!K10+'B合計'!K10+'液化石油ガス'!K10</f>
        <v>121360</v>
      </c>
      <c r="L10" s="15">
        <f>'P合計'!L10+'B合計'!L10+'液化石油ガス'!L10</f>
        <v>44407</v>
      </c>
      <c r="M10" s="15">
        <f>'P合計'!M10+'B合計'!M10+'液化石油ガス'!M10</f>
        <v>56604</v>
      </c>
      <c r="N10" s="15">
        <f>'P合計'!N10+'B合計'!N10+'液化石油ガス'!N10</f>
        <v>0</v>
      </c>
      <c r="O10" s="15">
        <f>'P合計'!O10+'B合計'!O10+'液化石油ガス'!O10</f>
        <v>44858</v>
      </c>
      <c r="P10" s="24">
        <f>'P合計'!P10+'B合計'!P10+'液化石油ガス'!P10</f>
        <v>0</v>
      </c>
      <c r="Q10" s="32">
        <f>'P合計'!Q10+'B合計'!Q10+'液化石油ガス'!Q10</f>
        <v>267229</v>
      </c>
      <c r="R10" s="28">
        <f>'P合計'!R10+'B合計'!R10+'液化石油ガス'!R10</f>
        <v>549152</v>
      </c>
      <c r="S10" s="2"/>
    </row>
    <row r="11" spans="1:19" ht="13.5" customHeight="1">
      <c r="A11" s="109"/>
      <c r="B11" s="59" t="s">
        <v>10</v>
      </c>
      <c r="C11" s="59" t="s">
        <v>2</v>
      </c>
      <c r="D11" s="22">
        <f>'P合計'!D11+'B合計'!D11+'液化石油ガス'!D11</f>
        <v>329443</v>
      </c>
      <c r="E11" s="17">
        <f>'P合計'!E11+'B合計'!E11+'液化石油ガス'!E11</f>
        <v>3910803</v>
      </c>
      <c r="F11" s="17">
        <f>'P合計'!F11+'B合計'!F11+'液化石油ガス'!F11</f>
        <v>2533504</v>
      </c>
      <c r="G11" s="17">
        <f>'P合計'!G11+'B合計'!G11+'液化石油ガス'!G11</f>
        <v>3081414</v>
      </c>
      <c r="H11" s="17">
        <f>'P合計'!H11+'B合計'!H11+'液化石油ガス'!H11</f>
        <v>4348855</v>
      </c>
      <c r="I11" s="26">
        <f>'P合計'!I11+'B合計'!I11+'液化石油ガス'!I11</f>
        <v>5737812</v>
      </c>
      <c r="J11" s="34">
        <f>'P合計'!J11+'B合計'!J11+'液化石油ガス'!J11</f>
        <v>19941831</v>
      </c>
      <c r="K11" s="30">
        <f>'P合計'!K11+'B合計'!K11+'液化石油ガス'!K11</f>
        <v>7760690</v>
      </c>
      <c r="L11" s="17">
        <f>'P合計'!L11+'B合計'!L11+'液化石油ガス'!L11</f>
        <v>2793253</v>
      </c>
      <c r="M11" s="17">
        <f>'P合計'!M11+'B合計'!M11+'液化石油ガス'!M11</f>
        <v>3729985</v>
      </c>
      <c r="N11" s="17">
        <f>'P合計'!N11+'B合計'!N11+'液化石油ガス'!N11</f>
        <v>0</v>
      </c>
      <c r="O11" s="17">
        <f>'P合計'!O11+'B合計'!O11+'液化石油ガス'!O11</f>
        <v>3501974</v>
      </c>
      <c r="P11" s="26">
        <f>'P合計'!P11+'B合計'!P11+'液化石油ガス'!P11</f>
        <v>0</v>
      </c>
      <c r="Q11" s="34">
        <f>'P合計'!Q11+'B合計'!Q11+'液化石油ガス'!Q11</f>
        <v>17785902</v>
      </c>
      <c r="R11" s="30">
        <f>'P合計'!R11+'B合計'!R11+'液化石油ガス'!R11</f>
        <v>37727733</v>
      </c>
      <c r="S11" s="2"/>
    </row>
    <row r="12" spans="1:19" ht="13.5" customHeight="1" thickBot="1">
      <c r="A12" s="110"/>
      <c r="B12" s="60" t="s">
        <v>18</v>
      </c>
      <c r="C12" s="61" t="s">
        <v>3</v>
      </c>
      <c r="D12" s="21">
        <f aca="true" t="shared" si="2" ref="D12:R12">IF(D10=0,"",(D11/D10)*1000)</f>
        <v>70559.64874705505</v>
      </c>
      <c r="E12" s="16">
        <f t="shared" si="2"/>
        <v>77850.16422812779</v>
      </c>
      <c r="F12" s="16">
        <f t="shared" si="2"/>
        <v>71028.17572682162</v>
      </c>
      <c r="G12" s="16">
        <f t="shared" si="2"/>
        <v>73038.3275261324</v>
      </c>
      <c r="H12" s="16">
        <f t="shared" si="2"/>
        <v>68872.02267832257</v>
      </c>
      <c r="I12" s="25">
        <f t="shared" si="2"/>
        <v>66705.55820361093</v>
      </c>
      <c r="J12" s="33">
        <f t="shared" si="2"/>
        <v>70735.02693998006</v>
      </c>
      <c r="K12" s="29">
        <f t="shared" si="2"/>
        <v>63947.67633487146</v>
      </c>
      <c r="L12" s="16">
        <f t="shared" si="2"/>
        <v>62901.18674983674</v>
      </c>
      <c r="M12" s="16">
        <f t="shared" si="2"/>
        <v>65896.13808211434</v>
      </c>
      <c r="N12" s="16">
        <f t="shared" si="2"/>
      </c>
      <c r="O12" s="16">
        <f t="shared" si="2"/>
        <v>78067.99233135673</v>
      </c>
      <c r="P12" s="25">
        <f t="shared" si="2"/>
      </c>
      <c r="Q12" s="33">
        <f t="shared" si="2"/>
        <v>66556.78088830179</v>
      </c>
      <c r="R12" s="29">
        <f t="shared" si="2"/>
        <v>68701.80387215197</v>
      </c>
      <c r="S12" s="2"/>
    </row>
    <row r="13" spans="1:19" ht="13.5" customHeight="1">
      <c r="A13" s="108" t="s">
        <v>43</v>
      </c>
      <c r="B13" s="59" t="s">
        <v>9</v>
      </c>
      <c r="C13" s="59" t="s">
        <v>1</v>
      </c>
      <c r="D13" s="20">
        <f>'P合計'!D13+'B合計'!D13+'液化石油ガス'!D13</f>
        <v>0</v>
      </c>
      <c r="E13" s="15">
        <f>'P合計'!E13+'B合計'!E13+'液化石油ガス'!E13</f>
        <v>0</v>
      </c>
      <c r="F13" s="15">
        <f>'P合計'!F13+'B合計'!F13+'液化石油ガス'!F13</f>
        <v>0</v>
      </c>
      <c r="G13" s="15">
        <f>'P合計'!G13+'B合計'!G13+'液化石油ガス'!G13</f>
        <v>0</v>
      </c>
      <c r="H13" s="15">
        <f>'P合計'!H13+'B合計'!H13+'液化石油ガス'!H13</f>
        <v>0</v>
      </c>
      <c r="I13" s="24">
        <f>'P合計'!I13+'B合計'!I13+'液化石油ガス'!I13</f>
        <v>0</v>
      </c>
      <c r="J13" s="32">
        <f>'P合計'!J13+'B合計'!J13+'液化石油ガス'!J13</f>
        <v>0</v>
      </c>
      <c r="K13" s="28">
        <f>'P合計'!K13+'B合計'!K13+'液化石油ガス'!K13</f>
        <v>11024</v>
      </c>
      <c r="L13" s="15">
        <f>'P合計'!L13+'B合計'!L13+'液化石油ガス'!L13</f>
        <v>1652</v>
      </c>
      <c r="M13" s="15">
        <f>'P合計'!M13+'B合計'!M13+'液化石油ガス'!M13</f>
        <v>530</v>
      </c>
      <c r="N13" s="15">
        <f>'P合計'!N13+'B合計'!N13+'液化石油ガス'!N13</f>
        <v>9900</v>
      </c>
      <c r="O13" s="15">
        <f>'P合計'!O13+'B合計'!O13+'液化石油ガス'!O13</f>
        <v>0</v>
      </c>
      <c r="P13" s="24">
        <f>'P合計'!P13+'B合計'!P13+'液化石油ガス'!P13</f>
        <v>0</v>
      </c>
      <c r="Q13" s="32">
        <f>'P合計'!Q13+'B合計'!Q13+'液化石油ガス'!Q13</f>
        <v>23106</v>
      </c>
      <c r="R13" s="28">
        <f>'P合計'!R13+'B合計'!R13+'液化石油ガス'!R13</f>
        <v>23106</v>
      </c>
      <c r="S13" s="2"/>
    </row>
    <row r="14" spans="1:19" ht="13.5" customHeight="1">
      <c r="A14" s="109"/>
      <c r="B14" s="59" t="s">
        <v>10</v>
      </c>
      <c r="C14" s="59" t="s">
        <v>2</v>
      </c>
      <c r="D14" s="22">
        <f>'P合計'!D14+'B合計'!D14+'液化石油ガス'!D14</f>
        <v>0</v>
      </c>
      <c r="E14" s="17">
        <f>'P合計'!E14+'B合計'!E14+'液化石油ガス'!E14</f>
        <v>0</v>
      </c>
      <c r="F14" s="17">
        <f>'P合計'!F14+'B合計'!F14+'液化石油ガス'!F14</f>
        <v>0</v>
      </c>
      <c r="G14" s="17">
        <f>'P合計'!G14+'B合計'!G14+'液化石油ガス'!G14</f>
        <v>0</v>
      </c>
      <c r="H14" s="17">
        <f>'P合計'!H14+'B合計'!H14+'液化石油ガス'!H14</f>
        <v>0</v>
      </c>
      <c r="I14" s="26">
        <f>'P合計'!I14+'B合計'!I14+'液化石油ガス'!I14</f>
        <v>0</v>
      </c>
      <c r="J14" s="34">
        <f>'P合計'!J14+'B合計'!J14+'液化石油ガス'!J14</f>
        <v>0</v>
      </c>
      <c r="K14" s="30">
        <f>'P合計'!K14+'B合計'!K14+'液化石油ガス'!K14</f>
        <v>751351</v>
      </c>
      <c r="L14" s="17">
        <f>'P合計'!L14+'B合計'!L14+'液化石油ガス'!L14</f>
        <v>97899</v>
      </c>
      <c r="M14" s="17">
        <f>'P合計'!M14+'B合計'!M14+'液化石油ガス'!M14</f>
        <v>34968</v>
      </c>
      <c r="N14" s="17">
        <f>'P合計'!N14+'B合計'!N14+'液化石油ガス'!N14</f>
        <v>701575</v>
      </c>
      <c r="O14" s="17">
        <f>'P合計'!O14+'B合計'!O14+'液化石油ガス'!O14</f>
        <v>0</v>
      </c>
      <c r="P14" s="26">
        <f>'P合計'!P14+'B合計'!P14+'液化石油ガス'!P14</f>
        <v>0</v>
      </c>
      <c r="Q14" s="34">
        <f>'P合計'!Q14+'B合計'!Q14+'液化石油ガス'!Q14</f>
        <v>1585793</v>
      </c>
      <c r="R14" s="30">
        <f>'P合計'!R14+'B合計'!R14+'液化石油ガス'!R14</f>
        <v>1585793</v>
      </c>
      <c r="S14" s="2"/>
    </row>
    <row r="15" spans="1:19" ht="13.5" customHeight="1" thickBot="1">
      <c r="A15" s="110"/>
      <c r="B15" s="60" t="s">
        <v>18</v>
      </c>
      <c r="C15" s="61" t="s">
        <v>3</v>
      </c>
      <c r="D15" s="21">
        <f aca="true" t="shared" si="3" ref="D15:R15">IF(D13=0,"",(D14/D13)*1000)</f>
      </c>
      <c r="E15" s="16">
        <f t="shared" si="3"/>
      </c>
      <c r="F15" s="16">
        <f t="shared" si="3"/>
      </c>
      <c r="G15" s="16">
        <f t="shared" si="3"/>
      </c>
      <c r="H15" s="16">
        <f t="shared" si="3"/>
      </c>
      <c r="I15" s="25">
        <f t="shared" si="3"/>
      </c>
      <c r="J15" s="33">
        <f t="shared" si="3"/>
      </c>
      <c r="K15" s="29">
        <f t="shared" si="3"/>
        <v>68155.93251088534</v>
      </c>
      <c r="L15" s="16">
        <f t="shared" si="3"/>
        <v>59260.89588377724</v>
      </c>
      <c r="M15" s="16">
        <f t="shared" si="3"/>
        <v>65977.35849056604</v>
      </c>
      <c r="N15" s="16">
        <f t="shared" si="3"/>
        <v>70866.16161616163</v>
      </c>
      <c r="O15" s="16">
        <f t="shared" si="3"/>
      </c>
      <c r="P15" s="25">
        <f t="shared" si="3"/>
      </c>
      <c r="Q15" s="33">
        <f t="shared" si="3"/>
        <v>68631.22132779365</v>
      </c>
      <c r="R15" s="29">
        <f t="shared" si="3"/>
        <v>68631.22132779365</v>
      </c>
      <c r="S15" s="2"/>
    </row>
    <row r="16" spans="1:19" ht="13.5" customHeight="1">
      <c r="A16" s="108" t="s">
        <v>44</v>
      </c>
      <c r="B16" s="59" t="s">
        <v>9</v>
      </c>
      <c r="C16" s="59" t="s">
        <v>1</v>
      </c>
      <c r="D16" s="20">
        <f>'P合計'!D16+'B合計'!D16+'液化石油ガス'!D16</f>
        <v>450793</v>
      </c>
      <c r="E16" s="15">
        <f>'P合計'!E16+'B合計'!E16+'液化石油ガス'!E16</f>
        <v>309439</v>
      </c>
      <c r="F16" s="15">
        <f>'P合計'!F16+'B合計'!F16+'液化石油ガス'!F16</f>
        <v>449774</v>
      </c>
      <c r="G16" s="15">
        <f>'P合計'!G16+'B合計'!G16+'液化石油ガス'!G16</f>
        <v>309615</v>
      </c>
      <c r="H16" s="15">
        <f>'P合計'!H16+'B合計'!H16+'液化石油ガス'!H16</f>
        <v>308808</v>
      </c>
      <c r="I16" s="24">
        <f>'P合計'!I16+'B合計'!I16+'液化石油ガス'!I16</f>
        <v>297153</v>
      </c>
      <c r="J16" s="32">
        <f>'P合計'!J16+'B合計'!J16+'液化石油ガス'!J16</f>
        <v>2125582</v>
      </c>
      <c r="K16" s="28">
        <f>'P合計'!K16+'B合計'!K16+'液化石油ガス'!K16</f>
        <v>248360</v>
      </c>
      <c r="L16" s="15">
        <f>'P合計'!L16+'B合計'!L16+'液化石油ガス'!L16</f>
        <v>279204</v>
      </c>
      <c r="M16" s="15">
        <f>'P合計'!M16+'B合計'!M16+'液化石油ガス'!M16</f>
        <v>495052</v>
      </c>
      <c r="N16" s="15">
        <f>'P合計'!N16+'B合計'!N16+'液化石油ガス'!N16</f>
        <v>329704</v>
      </c>
      <c r="O16" s="15">
        <f>'P合計'!O16+'B合計'!O16+'液化石油ガス'!O16</f>
        <v>382124</v>
      </c>
      <c r="P16" s="24">
        <f>'P合計'!P16+'B合計'!P16+'液化石油ガス'!P16</f>
        <v>310187</v>
      </c>
      <c r="Q16" s="32">
        <f>'P合計'!Q16+'B合計'!Q16+'液化石油ガス'!Q16</f>
        <v>2044631</v>
      </c>
      <c r="R16" s="28">
        <f>'P合計'!R16+'B合計'!R16+'液化石油ガス'!R16</f>
        <v>4170213</v>
      </c>
      <c r="S16" s="2"/>
    </row>
    <row r="17" spans="1:19" ht="13.5" customHeight="1">
      <c r="A17" s="109"/>
      <c r="B17" s="59" t="s">
        <v>10</v>
      </c>
      <c r="C17" s="59" t="s">
        <v>2</v>
      </c>
      <c r="D17" s="20">
        <f>'P合計'!D17+'B合計'!D17+'液化石油ガス'!D17</f>
        <v>34115024</v>
      </c>
      <c r="E17" s="15">
        <f>'P合計'!E17+'B合計'!E17+'液化石油ガス'!E17</f>
        <v>24202249</v>
      </c>
      <c r="F17" s="15">
        <f>'P合計'!F17+'B合計'!F17+'液化石油ガス'!F17</f>
        <v>34893252</v>
      </c>
      <c r="G17" s="15">
        <f>'P合計'!G17+'B合計'!G17+'液化石油ガス'!G17</f>
        <v>22329784</v>
      </c>
      <c r="H17" s="15">
        <f>'P合計'!H17+'B合計'!H17+'液化石油ガス'!H17</f>
        <v>21129619</v>
      </c>
      <c r="I17" s="24">
        <f>'P合計'!I17+'B合計'!I17+'液化石油ガス'!I17</f>
        <v>20160139</v>
      </c>
      <c r="J17" s="32">
        <f>'P合計'!J17+'B合計'!J17+'液化石油ガス'!J17</f>
        <v>156830067</v>
      </c>
      <c r="K17" s="28">
        <f>'P合計'!K17+'B合計'!K17+'液化石油ガス'!K17</f>
        <v>15826267</v>
      </c>
      <c r="L17" s="15">
        <f>'P合計'!L17+'B合計'!L17+'液化石油ガス'!L17</f>
        <v>17504938</v>
      </c>
      <c r="M17" s="15">
        <f>'P合計'!M17+'B合計'!M17+'液化石油ガス'!M17</f>
        <v>31668713</v>
      </c>
      <c r="N17" s="15">
        <f>'P合計'!N17+'B合計'!N17+'液化石油ガス'!N17</f>
        <v>22395033</v>
      </c>
      <c r="O17" s="15">
        <f>'P合計'!O17+'B合計'!O17+'液化石油ガス'!O17</f>
        <v>28385071</v>
      </c>
      <c r="P17" s="24">
        <f>'P合計'!P17+'B合計'!P17+'液化石油ガス'!P17</f>
        <v>28752983</v>
      </c>
      <c r="Q17" s="32">
        <f>'P合計'!Q17+'B合計'!Q17+'液化石油ガス'!Q17</f>
        <v>144533005</v>
      </c>
      <c r="R17" s="28">
        <f>'P合計'!R17+'B合計'!R17+'液化石油ガス'!R17</f>
        <v>301363072</v>
      </c>
      <c r="S17" s="2"/>
    </row>
    <row r="18" spans="1:19" ht="13.5" customHeight="1" thickBot="1">
      <c r="A18" s="110"/>
      <c r="B18" s="60" t="s">
        <v>18</v>
      </c>
      <c r="C18" s="61" t="s">
        <v>3</v>
      </c>
      <c r="D18" s="21">
        <f aca="true" t="shared" si="4" ref="D18:R18">IF(D16=0,"",(D17/D16)*1000)</f>
        <v>75677.80333767383</v>
      </c>
      <c r="E18" s="16">
        <f t="shared" si="4"/>
        <v>78213.31183205737</v>
      </c>
      <c r="F18" s="16">
        <f t="shared" si="4"/>
        <v>77579.52216001814</v>
      </c>
      <c r="G18" s="16">
        <f t="shared" si="4"/>
        <v>72121.13108215042</v>
      </c>
      <c r="H18" s="16">
        <f t="shared" si="4"/>
        <v>68423.15937410947</v>
      </c>
      <c r="I18" s="25">
        <f t="shared" si="4"/>
        <v>67844.30579533102</v>
      </c>
      <c r="J18" s="33">
        <f t="shared" si="4"/>
        <v>73782.1768343917</v>
      </c>
      <c r="K18" s="29">
        <f t="shared" si="4"/>
        <v>63723.09148010951</v>
      </c>
      <c r="L18" s="16">
        <f t="shared" si="4"/>
        <v>62695.87111932494</v>
      </c>
      <c r="M18" s="16">
        <f t="shared" si="4"/>
        <v>63970.47784879164</v>
      </c>
      <c r="N18" s="16">
        <f t="shared" si="4"/>
        <v>67924.66272778007</v>
      </c>
      <c r="O18" s="16">
        <f t="shared" si="4"/>
        <v>74282.35598915535</v>
      </c>
      <c r="P18" s="25">
        <f t="shared" si="4"/>
        <v>92695.64166132042</v>
      </c>
      <c r="Q18" s="33">
        <f t="shared" si="4"/>
        <v>70689.04120107736</v>
      </c>
      <c r="R18" s="29">
        <f t="shared" si="4"/>
        <v>72265.63055652073</v>
      </c>
      <c r="S18" s="2"/>
    </row>
    <row r="19" spans="1:19" ht="13.5" customHeight="1">
      <c r="A19" s="108" t="s">
        <v>25</v>
      </c>
      <c r="B19" s="59" t="s">
        <v>9</v>
      </c>
      <c r="C19" s="59" t="s">
        <v>1</v>
      </c>
      <c r="D19" s="20">
        <f>'P合計'!D19+'B合計'!D19+'液化石油ガス'!D19</f>
        <v>181302</v>
      </c>
      <c r="E19" s="15">
        <f>'P合計'!E19+'B合計'!E19+'液化石油ガス'!E19</f>
        <v>256114</v>
      </c>
      <c r="F19" s="15">
        <f>'P合計'!F19+'B合計'!F19+'液化石油ガス'!F19</f>
        <v>193276</v>
      </c>
      <c r="G19" s="15">
        <f>'P合計'!G19+'B合計'!G19+'液化石油ガス'!G19</f>
        <v>156745</v>
      </c>
      <c r="H19" s="15">
        <f>'P合計'!H19+'B合計'!H19+'液化石油ガス'!H19</f>
        <v>199841</v>
      </c>
      <c r="I19" s="24">
        <f>'P合計'!I19+'B合計'!I19+'液化石油ガス'!I19</f>
        <v>255900</v>
      </c>
      <c r="J19" s="32">
        <f>'P合計'!J19+'B合計'!J19+'液化石油ガス'!J19</f>
        <v>1243178</v>
      </c>
      <c r="K19" s="28">
        <f>'P合計'!K19+'B合計'!K19+'液化石油ガス'!K19</f>
        <v>200839</v>
      </c>
      <c r="L19" s="15">
        <f>'P合計'!L19+'B合計'!L19+'液化石油ガス'!L19</f>
        <v>195153</v>
      </c>
      <c r="M19" s="15">
        <f>'P合計'!M19+'B合計'!M19+'液化石油ガス'!M19</f>
        <v>303654</v>
      </c>
      <c r="N19" s="15">
        <f>'P合計'!N19+'B合計'!N19+'液化石油ガス'!N19</f>
        <v>283287</v>
      </c>
      <c r="O19" s="15">
        <f>'P合計'!O19+'B合計'!O19+'液化石油ガス'!O19</f>
        <v>340534</v>
      </c>
      <c r="P19" s="24">
        <f>'P合計'!P19+'B合計'!P19+'液化石油ガス'!P19</f>
        <v>275728</v>
      </c>
      <c r="Q19" s="32">
        <f>'P合計'!Q19+'B合計'!Q19+'液化石油ガス'!Q19</f>
        <v>1599195</v>
      </c>
      <c r="R19" s="28">
        <f>'P合計'!R19+'B合計'!R19+'液化石油ガス'!R19</f>
        <v>2842373</v>
      </c>
      <c r="S19" s="2"/>
    </row>
    <row r="20" spans="1:19" ht="13.5" customHeight="1">
      <c r="A20" s="109"/>
      <c r="B20" s="59" t="s">
        <v>10</v>
      </c>
      <c r="C20" s="59" t="s">
        <v>2</v>
      </c>
      <c r="D20" s="20">
        <f>'P合計'!D20+'B合計'!D20+'液化石油ガス'!D20</f>
        <v>13575835</v>
      </c>
      <c r="E20" s="15">
        <f>'P合計'!E20+'B合計'!E20+'液化石油ガス'!E20</f>
        <v>19988318</v>
      </c>
      <c r="F20" s="15">
        <f>'P合計'!F20+'B合計'!F20+'液化石油ガス'!F20</f>
        <v>15383690</v>
      </c>
      <c r="G20" s="15">
        <f>'P合計'!G20+'B合計'!G20+'液化石油ガス'!G20</f>
        <v>11437847</v>
      </c>
      <c r="H20" s="15">
        <f>'P合計'!H20+'B合計'!H20+'液化石油ガス'!H20</f>
        <v>13712087</v>
      </c>
      <c r="I20" s="24">
        <f>'P合計'!I20+'B合計'!I20+'液化石油ガス'!I20</f>
        <v>17444981</v>
      </c>
      <c r="J20" s="32">
        <f>'P合計'!J20+'B合計'!J20+'液化石油ガス'!J20</f>
        <v>91542758</v>
      </c>
      <c r="K20" s="28">
        <f>'P合計'!K20+'B合計'!K20+'液化石油ガス'!K20</f>
        <v>13106269</v>
      </c>
      <c r="L20" s="15">
        <f>'P合計'!L20+'B合計'!L20+'液化石油ガス'!L20</f>
        <v>12281041</v>
      </c>
      <c r="M20" s="15">
        <f>'P合計'!M20+'B合計'!M20+'液化石油ガス'!M20</f>
        <v>19751403</v>
      </c>
      <c r="N20" s="15">
        <f>'P合計'!N20+'B合計'!N20+'液化石油ガス'!N20</f>
        <v>19142778</v>
      </c>
      <c r="O20" s="15">
        <f>'P合計'!O20+'B合計'!O20+'液化石油ガス'!O20</f>
        <v>25059185</v>
      </c>
      <c r="P20" s="24">
        <f>'P合計'!P20+'B合計'!P20+'液化石油ガス'!P20</f>
        <v>25418804</v>
      </c>
      <c r="Q20" s="32">
        <f>'P合計'!Q20+'B合計'!Q20+'液化石油ガス'!Q20</f>
        <v>114759480</v>
      </c>
      <c r="R20" s="28">
        <f>'P合計'!R20+'B合計'!R20+'液化石油ガス'!R20</f>
        <v>206302238</v>
      </c>
      <c r="S20" s="2"/>
    </row>
    <row r="21" spans="1:19" ht="13.5" customHeight="1" thickBot="1">
      <c r="A21" s="110"/>
      <c r="B21" s="60" t="s">
        <v>18</v>
      </c>
      <c r="C21" s="61" t="s">
        <v>3</v>
      </c>
      <c r="D21" s="21">
        <f aca="true" t="shared" si="5" ref="D21:R21">IF(D19=0,"",(D20/D19)*1000)</f>
        <v>74879.67589987976</v>
      </c>
      <c r="E21" s="16">
        <f t="shared" si="5"/>
        <v>78044.61294579758</v>
      </c>
      <c r="F21" s="16">
        <f t="shared" si="5"/>
        <v>79594.41420559201</v>
      </c>
      <c r="G21" s="16">
        <f t="shared" si="5"/>
        <v>72971.04851829405</v>
      </c>
      <c r="H21" s="16">
        <f t="shared" si="5"/>
        <v>68614.98391221021</v>
      </c>
      <c r="I21" s="25">
        <f t="shared" si="5"/>
        <v>68171.0863618601</v>
      </c>
      <c r="J21" s="33">
        <f t="shared" si="5"/>
        <v>73636.0826848609</v>
      </c>
      <c r="K21" s="29">
        <f t="shared" si="5"/>
        <v>65257.58941241491</v>
      </c>
      <c r="L21" s="16">
        <f t="shared" si="5"/>
        <v>62930.32133761715</v>
      </c>
      <c r="M21" s="16">
        <f t="shared" si="5"/>
        <v>65045.75273172756</v>
      </c>
      <c r="N21" s="16">
        <f t="shared" si="5"/>
        <v>67573.79618549386</v>
      </c>
      <c r="O21" s="16">
        <f t="shared" si="5"/>
        <v>73587.90898999806</v>
      </c>
      <c r="P21" s="25">
        <f t="shared" si="5"/>
        <v>92187.96785237626</v>
      </c>
      <c r="Q21" s="33">
        <f t="shared" si="5"/>
        <v>71760.77964225752</v>
      </c>
      <c r="R21" s="29">
        <f t="shared" si="5"/>
        <v>72580.98708367973</v>
      </c>
      <c r="S21" s="2"/>
    </row>
    <row r="22" spans="1:19" ht="13.5" customHeight="1">
      <c r="A22" s="108" t="s">
        <v>21</v>
      </c>
      <c r="B22" s="59" t="s">
        <v>9</v>
      </c>
      <c r="C22" s="59" t="s">
        <v>1</v>
      </c>
      <c r="D22" s="20">
        <f>'P合計'!D22+'B合計'!D22+'液化石油ガス'!D22</f>
        <v>89709</v>
      </c>
      <c r="E22" s="15">
        <f>'P合計'!E22+'B合計'!E22+'液化石油ガス'!E22</f>
        <v>154752</v>
      </c>
      <c r="F22" s="15">
        <f>'P合計'!F22+'B合計'!F22+'液化石油ガス'!F22</f>
        <v>23094</v>
      </c>
      <c r="G22" s="15">
        <f>'P合計'!G22+'B合計'!G22+'液化石油ガス'!G22</f>
        <v>73601</v>
      </c>
      <c r="H22" s="15">
        <f>'P合計'!H22+'B合計'!H22+'液化石油ガス'!H22</f>
        <v>92171</v>
      </c>
      <c r="I22" s="24">
        <f>'P合計'!I22+'B合計'!I22+'液化石油ガス'!I22</f>
        <v>114502</v>
      </c>
      <c r="J22" s="32">
        <f>'P合計'!J22+'B合計'!J22+'液化石油ガス'!J22</f>
        <v>547829</v>
      </c>
      <c r="K22" s="28">
        <f>'P合計'!K22+'B合計'!K22+'液化石油ガス'!K22</f>
        <v>94003</v>
      </c>
      <c r="L22" s="15">
        <f>'P合計'!L22+'B合計'!L22+'液化石油ガス'!L22</f>
        <v>138143</v>
      </c>
      <c r="M22" s="15">
        <f>'P合計'!M22+'B合計'!M22+'液化石油ガス'!M22</f>
        <v>77666</v>
      </c>
      <c r="N22" s="15">
        <f>'P合計'!N22+'B合計'!N22+'液化石油ガス'!N22</f>
        <v>148922</v>
      </c>
      <c r="O22" s="15">
        <f>'P合計'!O22+'B合計'!O22+'液化石油ガス'!O22</f>
        <v>107694</v>
      </c>
      <c r="P22" s="24">
        <f>'P合計'!P22+'B合計'!P22+'液化石油ガス'!P22</f>
        <v>153350</v>
      </c>
      <c r="Q22" s="32">
        <f>'P合計'!Q22+'B合計'!Q22+'液化石油ガス'!Q22</f>
        <v>719778</v>
      </c>
      <c r="R22" s="28">
        <f>'P合計'!R22+'B合計'!R22+'液化石油ガス'!R22</f>
        <v>1267607</v>
      </c>
      <c r="S22" s="2"/>
    </row>
    <row r="23" spans="1:19" ht="13.5" customHeight="1">
      <c r="A23" s="109"/>
      <c r="B23" s="59" t="s">
        <v>10</v>
      </c>
      <c r="C23" s="59" t="s">
        <v>2</v>
      </c>
      <c r="D23" s="20">
        <f>'P合計'!D23+'B合計'!D23+'液化石油ガス'!D23</f>
        <v>6781276</v>
      </c>
      <c r="E23" s="15">
        <f>'P合計'!E23+'B合計'!E23+'液化石油ガス'!E23</f>
        <v>12556698</v>
      </c>
      <c r="F23" s="15">
        <f>'P合計'!F23+'B合計'!F23+'液化石油ガス'!F23</f>
        <v>1763630</v>
      </c>
      <c r="G23" s="15">
        <f>'P合計'!G23+'B合計'!G23+'液化石油ガス'!G23</f>
        <v>5527006</v>
      </c>
      <c r="H23" s="15">
        <f>'P合計'!H23+'B合計'!H23+'液化石油ガス'!H23</f>
        <v>6610543</v>
      </c>
      <c r="I23" s="24">
        <f>'P合計'!I23+'B合計'!I23+'液化石油ガス'!I23</f>
        <v>7824955</v>
      </c>
      <c r="J23" s="32">
        <f>'P合計'!J23+'B合計'!J23+'液化石油ガス'!J23</f>
        <v>41064108</v>
      </c>
      <c r="K23" s="28">
        <f>'P合計'!K23+'B合計'!K23+'液化石油ガス'!K23</f>
        <v>6218494</v>
      </c>
      <c r="L23" s="15">
        <f>'P合計'!L23+'B合計'!L23+'液化石油ガス'!L23</f>
        <v>8955663</v>
      </c>
      <c r="M23" s="15">
        <f>'P合計'!M23+'B合計'!M23+'液化石油ガス'!M23</f>
        <v>5065057</v>
      </c>
      <c r="N23" s="15">
        <f>'P合計'!N23+'B合計'!N23+'液化石油ガス'!N23</f>
        <v>10260420</v>
      </c>
      <c r="O23" s="15">
        <f>'P合計'!O23+'B合計'!O23+'液化石油ガス'!O23</f>
        <v>8273033</v>
      </c>
      <c r="P23" s="24">
        <f>'P合計'!P23+'B合計'!P23+'液化石油ガス'!P23</f>
        <v>13624572</v>
      </c>
      <c r="Q23" s="32">
        <f>'P合計'!Q23+'B合計'!Q23+'液化石油ガス'!Q23</f>
        <v>52397239</v>
      </c>
      <c r="R23" s="28">
        <f>'P合計'!R23+'B合計'!R23+'液化石油ガス'!R23</f>
        <v>93461347</v>
      </c>
      <c r="S23" s="2"/>
    </row>
    <row r="24" spans="1:19" ht="13.5" customHeight="1" thickBot="1">
      <c r="A24" s="110"/>
      <c r="B24" s="60" t="s">
        <v>18</v>
      </c>
      <c r="C24" s="61" t="s">
        <v>3</v>
      </c>
      <c r="D24" s="21">
        <f aca="true" t="shared" si="6" ref="D24:R24">IF(D22=0,"",(D23/D22)*1000)</f>
        <v>75591.92500195076</v>
      </c>
      <c r="E24" s="16">
        <f t="shared" si="6"/>
        <v>81140.78008684864</v>
      </c>
      <c r="F24" s="16">
        <f t="shared" si="6"/>
        <v>76367.45475015155</v>
      </c>
      <c r="G24" s="16">
        <f t="shared" si="6"/>
        <v>75094.16991616962</v>
      </c>
      <c r="H24" s="16">
        <f t="shared" si="6"/>
        <v>71720.421824652</v>
      </c>
      <c r="I24" s="25">
        <f t="shared" si="6"/>
        <v>68339.02464585772</v>
      </c>
      <c r="J24" s="33">
        <f t="shared" si="6"/>
        <v>74957.89379532664</v>
      </c>
      <c r="K24" s="29">
        <f t="shared" si="6"/>
        <v>66152.08025275788</v>
      </c>
      <c r="L24" s="16">
        <f t="shared" si="6"/>
        <v>64828.93089045409</v>
      </c>
      <c r="M24" s="16">
        <f t="shared" si="6"/>
        <v>65215.88597327016</v>
      </c>
      <c r="N24" s="16">
        <f t="shared" si="6"/>
        <v>68897.94657605996</v>
      </c>
      <c r="O24" s="16">
        <f t="shared" si="6"/>
        <v>76819.81354578714</v>
      </c>
      <c r="P24" s="25">
        <f t="shared" si="6"/>
        <v>88846.24714704925</v>
      </c>
      <c r="Q24" s="33">
        <f t="shared" si="6"/>
        <v>72796.38860870991</v>
      </c>
      <c r="R24" s="29">
        <f t="shared" si="6"/>
        <v>73730.53872375272</v>
      </c>
      <c r="S24" s="2"/>
    </row>
    <row r="25" spans="1:19" ht="13.5" customHeight="1">
      <c r="A25" s="108" t="s">
        <v>22</v>
      </c>
      <c r="B25" s="59" t="s">
        <v>9</v>
      </c>
      <c r="C25" s="59" t="s">
        <v>1</v>
      </c>
      <c r="D25" s="20">
        <f>'P合計'!D25+'B合計'!D25+'液化石油ガス'!D25</f>
        <v>6262</v>
      </c>
      <c r="E25" s="15">
        <f>'P合計'!E25+'B合計'!E25+'液化石油ガス'!E25</f>
        <v>0</v>
      </c>
      <c r="F25" s="15">
        <f>'P合計'!F25+'B合計'!F25+'液化石油ガス'!F25</f>
        <v>549</v>
      </c>
      <c r="G25" s="15">
        <f>'P合計'!G25+'B合計'!G25+'液化石油ガス'!G25</f>
        <v>0</v>
      </c>
      <c r="H25" s="15">
        <f>'P合計'!H25+'B合計'!H25+'液化石油ガス'!H25</f>
        <v>0</v>
      </c>
      <c r="I25" s="24">
        <f>'P合計'!I25+'B合計'!I25+'液化石油ガス'!I25</f>
        <v>11405</v>
      </c>
      <c r="J25" s="32">
        <f>'P合計'!J25+'B合計'!J25+'液化石油ガス'!J25</f>
        <v>18216</v>
      </c>
      <c r="K25" s="28">
        <f>'P合計'!K25+'B合計'!K25+'液化石油ガス'!K25</f>
        <v>0</v>
      </c>
      <c r="L25" s="15">
        <f>'P合計'!L25+'B合計'!L25+'液化石油ガス'!L25</f>
        <v>0</v>
      </c>
      <c r="M25" s="15">
        <f>'P合計'!M25+'B合計'!M25+'液化石油ガス'!M25</f>
        <v>332</v>
      </c>
      <c r="N25" s="15">
        <f>'P合計'!N25+'B合計'!N25+'液化石油ガス'!N25</f>
        <v>280</v>
      </c>
      <c r="O25" s="15">
        <f>'P合計'!O25+'B合計'!O25+'液化石油ガス'!O25</f>
        <v>0</v>
      </c>
      <c r="P25" s="24">
        <f>'P合計'!P25+'B合計'!P25+'液化石油ガス'!P25</f>
        <v>0</v>
      </c>
      <c r="Q25" s="32">
        <f>'P合計'!Q25+'B合計'!Q25+'液化石油ガス'!Q25</f>
        <v>612</v>
      </c>
      <c r="R25" s="28">
        <f>'P合計'!R25+'B合計'!R25+'液化石油ガス'!R25</f>
        <v>18828</v>
      </c>
      <c r="S25" s="2"/>
    </row>
    <row r="26" spans="1:19" ht="13.5" customHeight="1">
      <c r="A26" s="109"/>
      <c r="B26" s="59" t="s">
        <v>10</v>
      </c>
      <c r="C26" s="59" t="s">
        <v>2</v>
      </c>
      <c r="D26" s="20">
        <f>'P合計'!D26+'B合計'!D26+'液化石油ガス'!D26</f>
        <v>479341</v>
      </c>
      <c r="E26" s="15">
        <f>'P合計'!E26+'B合計'!E26+'液化石油ガス'!E26</f>
        <v>0</v>
      </c>
      <c r="F26" s="15">
        <f>'P合計'!F26+'B合計'!F26+'液化石油ガス'!F26</f>
        <v>32729</v>
      </c>
      <c r="G26" s="15">
        <f>'P合計'!G26+'B合計'!G26+'液化石油ガス'!G26</f>
        <v>0</v>
      </c>
      <c r="H26" s="15">
        <f>'P合計'!H26+'B合計'!H26+'液化石油ガス'!H26</f>
        <v>0</v>
      </c>
      <c r="I26" s="24">
        <f>'P合計'!I26+'B合計'!I26+'液化石油ガス'!I26</f>
        <v>739513</v>
      </c>
      <c r="J26" s="32">
        <f>'P合計'!J26+'B合計'!J26+'液化石油ガス'!J26</f>
        <v>1251583</v>
      </c>
      <c r="K26" s="28">
        <f>'P合計'!K26+'B合計'!K26+'液化石油ガス'!K26</f>
        <v>0</v>
      </c>
      <c r="L26" s="15">
        <f>'P合計'!L26+'B合計'!L26+'液化石油ガス'!L26</f>
        <v>0</v>
      </c>
      <c r="M26" s="15">
        <f>'P合計'!M26+'B合計'!M26+'液化石油ガス'!M26</f>
        <v>21489</v>
      </c>
      <c r="N26" s="15">
        <f>'P合計'!N26+'B合計'!N26+'液化石油ガス'!N26</f>
        <v>17283</v>
      </c>
      <c r="O26" s="15">
        <f>'P合計'!O26+'B合計'!O26+'液化石油ガス'!O26</f>
        <v>0</v>
      </c>
      <c r="P26" s="24">
        <f>'P合計'!P26+'B合計'!P26+'液化石油ガス'!P26</f>
        <v>0</v>
      </c>
      <c r="Q26" s="32">
        <f>'P合計'!Q26+'B合計'!Q26+'液化石油ガス'!Q26</f>
        <v>38772</v>
      </c>
      <c r="R26" s="28">
        <f>'P合計'!R26+'B合計'!R26+'液化石油ガス'!R26</f>
        <v>1290355</v>
      </c>
      <c r="S26" s="2"/>
    </row>
    <row r="27" spans="1:19" ht="13.5" customHeight="1" thickBot="1">
      <c r="A27" s="110"/>
      <c r="B27" s="60" t="s">
        <v>18</v>
      </c>
      <c r="C27" s="61" t="s">
        <v>3</v>
      </c>
      <c r="D27" s="21">
        <f aca="true" t="shared" si="7" ref="D27:R27">IF(D25=0,"",(D26/D25)*1000)</f>
        <v>76547.58862983073</v>
      </c>
      <c r="E27" s="16">
        <f t="shared" si="7"/>
      </c>
      <c r="F27" s="16">
        <f t="shared" si="7"/>
        <v>59615.66484517304</v>
      </c>
      <c r="G27" s="16">
        <f t="shared" si="7"/>
      </c>
      <c r="H27" s="16">
        <f t="shared" si="7"/>
      </c>
      <c r="I27" s="25">
        <f t="shared" si="7"/>
        <v>64841.12231477423</v>
      </c>
      <c r="J27" s="33">
        <f t="shared" si="7"/>
        <v>68707.89415898111</v>
      </c>
      <c r="K27" s="29">
        <f t="shared" si="7"/>
      </c>
      <c r="L27" s="16">
        <f t="shared" si="7"/>
      </c>
      <c r="M27" s="16">
        <f t="shared" si="7"/>
        <v>64725.903614457835</v>
      </c>
      <c r="N27" s="16">
        <f t="shared" si="7"/>
        <v>61725</v>
      </c>
      <c r="O27" s="16">
        <f t="shared" si="7"/>
      </c>
      <c r="P27" s="25">
        <f t="shared" si="7"/>
      </c>
      <c r="Q27" s="33">
        <f t="shared" si="7"/>
        <v>63352.94117647059</v>
      </c>
      <c r="R27" s="29">
        <f t="shared" si="7"/>
        <v>68533.83258975994</v>
      </c>
      <c r="S27" s="2"/>
    </row>
    <row r="28" spans="1:19" ht="13.5" customHeight="1">
      <c r="A28" s="108" t="s">
        <v>11</v>
      </c>
      <c r="B28" s="59" t="s">
        <v>9</v>
      </c>
      <c r="C28" s="59" t="s">
        <v>1</v>
      </c>
      <c r="D28" s="20">
        <f>'P合計'!D28+'B合計'!D28+'液化石油ガス'!D28</f>
        <v>5070</v>
      </c>
      <c r="E28" s="15">
        <f>'P合計'!E28+'B合計'!E28+'液化石油ガス'!E28</f>
        <v>2081</v>
      </c>
      <c r="F28" s="15">
        <f>'P合計'!F28+'B合計'!F28+'液化石油ガス'!F28</f>
        <v>1329</v>
      </c>
      <c r="G28" s="15">
        <f>'P合計'!G28+'B合計'!G28+'液化石油ガス'!G28</f>
        <v>323</v>
      </c>
      <c r="H28" s="15">
        <f>'P合計'!H28+'B合計'!H28+'液化石油ガス'!H28</f>
        <v>410</v>
      </c>
      <c r="I28" s="24">
        <f>'P合計'!I28+'B合計'!I28+'液化石油ガス'!I28</f>
        <v>1310</v>
      </c>
      <c r="J28" s="32">
        <f>'P合計'!J28+'B合計'!J28+'液化石油ガス'!J28</f>
        <v>10523</v>
      </c>
      <c r="K28" s="28">
        <f>'P合計'!K28+'B合計'!K28+'液化石油ガス'!K28</f>
        <v>2686</v>
      </c>
      <c r="L28" s="15">
        <f>'P合計'!L28+'B合計'!L28+'液化石油ガス'!L28</f>
        <v>2504</v>
      </c>
      <c r="M28" s="15">
        <f>'P合計'!M28+'B合計'!M28+'液化石油ガス'!M28</f>
        <v>3378</v>
      </c>
      <c r="N28" s="15">
        <f>'P合計'!N28+'B合計'!N28+'液化石油ガス'!N28</f>
        <v>1872</v>
      </c>
      <c r="O28" s="15">
        <f>'P合計'!O28+'B合計'!O28+'液化石油ガス'!O28</f>
        <v>1943</v>
      </c>
      <c r="P28" s="24">
        <f>'P合計'!P28+'B合計'!P28+'液化石油ガス'!P28</f>
        <v>2102</v>
      </c>
      <c r="Q28" s="32">
        <f>'P合計'!Q28+'B合計'!Q28+'液化石油ガス'!Q28</f>
        <v>14485</v>
      </c>
      <c r="R28" s="28">
        <f>'P合計'!R28+'B合計'!R28+'液化石油ガス'!R28</f>
        <v>25008</v>
      </c>
      <c r="S28" s="2"/>
    </row>
    <row r="29" spans="1:19" ht="13.5" customHeight="1">
      <c r="A29" s="109"/>
      <c r="B29" s="59" t="s">
        <v>10</v>
      </c>
      <c r="C29" s="59" t="s">
        <v>2</v>
      </c>
      <c r="D29" s="20">
        <f>'P合計'!D29+'B合計'!D29+'液化石油ガス'!D29</f>
        <v>1068130</v>
      </c>
      <c r="E29" s="15">
        <f>'P合計'!E29+'B合計'!E29+'液化石油ガス'!E29</f>
        <v>492572</v>
      </c>
      <c r="F29" s="15">
        <f>'P合計'!F29+'B合計'!F29+'液化石油ガス'!F29</f>
        <v>194231</v>
      </c>
      <c r="G29" s="15">
        <f>'P合計'!G29+'B合計'!G29+'液化石油ガス'!G29</f>
        <v>76947</v>
      </c>
      <c r="H29" s="15">
        <f>'P合計'!H29+'B合計'!H29+'液化石油ガス'!H29</f>
        <v>100487</v>
      </c>
      <c r="I29" s="24">
        <f>'P合計'!I29+'B合計'!I29+'液化石油ガス'!I29</f>
        <v>322121</v>
      </c>
      <c r="J29" s="32">
        <f>'P合計'!J29+'B合計'!J29+'液化石油ガス'!J29</f>
        <v>2254488</v>
      </c>
      <c r="K29" s="28">
        <f>'P合計'!K29+'B合計'!K29+'液化石油ガス'!K29</f>
        <v>532523</v>
      </c>
      <c r="L29" s="15">
        <f>'P合計'!L29+'B合計'!L29+'液化石油ガス'!L29</f>
        <v>635378</v>
      </c>
      <c r="M29" s="15">
        <f>'P合計'!M29+'B合計'!M29+'液化石油ガス'!M29</f>
        <v>707445</v>
      </c>
      <c r="N29" s="15">
        <f>'P合計'!N29+'B合計'!N29+'液化石油ガス'!N29</f>
        <v>332730</v>
      </c>
      <c r="O29" s="15">
        <f>'P合計'!O29+'B合計'!O29+'液化石油ガス'!O29</f>
        <v>345624</v>
      </c>
      <c r="P29" s="24">
        <f>'P合計'!P29+'B合計'!P29+'液化石油ガス'!P29</f>
        <v>402986</v>
      </c>
      <c r="Q29" s="32">
        <f>'P合計'!Q29+'B合計'!Q29+'液化石油ガス'!Q29</f>
        <v>2956686</v>
      </c>
      <c r="R29" s="28">
        <f>'P合計'!R29+'B合計'!R29+'液化石油ガス'!R29</f>
        <v>5211174</v>
      </c>
      <c r="S29" s="2"/>
    </row>
    <row r="30" spans="1:19" ht="13.5" customHeight="1" thickBot="1">
      <c r="A30" s="110"/>
      <c r="B30" s="60" t="s">
        <v>18</v>
      </c>
      <c r="C30" s="61" t="s">
        <v>3</v>
      </c>
      <c r="D30" s="21">
        <f aca="true" t="shared" si="8" ref="D30:R30">IF(D28=0,"",(D29/D28)*1000)</f>
        <v>210676.52859960552</v>
      </c>
      <c r="E30" s="16">
        <f t="shared" si="8"/>
        <v>236699.66362325806</v>
      </c>
      <c r="F30" s="16">
        <f t="shared" si="8"/>
        <v>146148.2317531979</v>
      </c>
      <c r="G30" s="16">
        <f t="shared" si="8"/>
        <v>238226.00619195047</v>
      </c>
      <c r="H30" s="16">
        <f t="shared" si="8"/>
        <v>245090.24390243902</v>
      </c>
      <c r="I30" s="25">
        <f t="shared" si="8"/>
        <v>245893.893129771</v>
      </c>
      <c r="J30" s="33">
        <f t="shared" si="8"/>
        <v>214243.8468117457</v>
      </c>
      <c r="K30" s="29">
        <f t="shared" si="8"/>
        <v>198258.74906924795</v>
      </c>
      <c r="L30" s="16">
        <f t="shared" si="8"/>
        <v>253745.20766773162</v>
      </c>
      <c r="M30" s="16">
        <f t="shared" si="8"/>
        <v>209427.1758436945</v>
      </c>
      <c r="N30" s="16">
        <f t="shared" si="8"/>
        <v>177740.38461538462</v>
      </c>
      <c r="O30" s="16">
        <f t="shared" si="8"/>
        <v>177881.6263510036</v>
      </c>
      <c r="P30" s="25">
        <f t="shared" si="8"/>
        <v>191715.50903901047</v>
      </c>
      <c r="Q30" s="33">
        <f t="shared" si="8"/>
        <v>204120.53848809114</v>
      </c>
      <c r="R30" s="29">
        <f t="shared" si="8"/>
        <v>208380.27831094048</v>
      </c>
      <c r="S30" s="2"/>
    </row>
    <row r="31" spans="1:19" ht="13.5" customHeight="1">
      <c r="A31" s="108" t="s">
        <v>23</v>
      </c>
      <c r="B31" s="59" t="s">
        <v>9</v>
      </c>
      <c r="C31" s="59" t="s">
        <v>1</v>
      </c>
      <c r="D31" s="20">
        <f>'P合計'!D31+'B合計'!D31+'液化石油ガス'!D31</f>
        <v>0</v>
      </c>
      <c r="E31" s="15">
        <f>'P合計'!E31+'B合計'!E31+'液化石油ガス'!E31</f>
        <v>43659</v>
      </c>
      <c r="F31" s="15">
        <f>'P合計'!F31+'B合計'!F31+'液化石油ガス'!F31</f>
        <v>0</v>
      </c>
      <c r="G31" s="15">
        <f>'P合計'!G31+'B合計'!G31+'液化石油ガス'!G31</f>
        <v>0</v>
      </c>
      <c r="H31" s="15">
        <f>'P合計'!H31+'B合計'!H31+'液化石油ガス'!H31</f>
        <v>0</v>
      </c>
      <c r="I31" s="24">
        <f>'P合計'!I31+'B合計'!I31+'液化石油ガス'!I31</f>
        <v>0</v>
      </c>
      <c r="J31" s="32">
        <f>'P合計'!J31+'B合計'!J31+'液化石油ガス'!J31</f>
        <v>43659</v>
      </c>
      <c r="K31" s="28">
        <f>'P合計'!K31+'B合計'!K31+'液化石油ガス'!K31</f>
        <v>0</v>
      </c>
      <c r="L31" s="15">
        <f>'P合計'!L31+'B合計'!L31+'液化石油ガス'!L31</f>
        <v>0</v>
      </c>
      <c r="M31" s="15">
        <f>'P合計'!M31+'B合計'!M31+'液化石油ガス'!M31</f>
        <v>0</v>
      </c>
      <c r="N31" s="15">
        <f>'P合計'!N31+'B合計'!N31+'液化石油ガス'!N31</f>
        <v>0</v>
      </c>
      <c r="O31" s="15">
        <f>'P合計'!O31+'B合計'!O31+'液化石油ガス'!O31</f>
        <v>0</v>
      </c>
      <c r="P31" s="24">
        <f>'P合計'!P31+'B合計'!P31+'液化石油ガス'!P31</f>
        <v>0</v>
      </c>
      <c r="Q31" s="32">
        <f>'P合計'!Q31+'B合計'!Q31+'液化石油ガス'!Q31</f>
        <v>0</v>
      </c>
      <c r="R31" s="28">
        <f>'P合計'!R31+'B合計'!R31+'液化石油ガス'!R31</f>
        <v>43659</v>
      </c>
      <c r="S31" s="2"/>
    </row>
    <row r="32" spans="1:19" ht="13.5" customHeight="1">
      <c r="A32" s="109"/>
      <c r="B32" s="59" t="s">
        <v>10</v>
      </c>
      <c r="C32" s="59" t="s">
        <v>2</v>
      </c>
      <c r="D32" s="22">
        <f>'P合計'!D32+'B合計'!D32+'液化石油ガス'!D32</f>
        <v>0</v>
      </c>
      <c r="E32" s="17">
        <f>'P合計'!E32+'B合計'!E32+'液化石油ガス'!E32</f>
        <v>3400750</v>
      </c>
      <c r="F32" s="17">
        <f>'P合計'!F32+'B合計'!F32+'液化石油ガス'!F32</f>
        <v>0</v>
      </c>
      <c r="G32" s="17">
        <f>'P合計'!G32+'B合計'!G32+'液化石油ガス'!G32</f>
        <v>0</v>
      </c>
      <c r="H32" s="17">
        <f>'P合計'!H32+'B合計'!H32+'液化石油ガス'!H32</f>
        <v>0</v>
      </c>
      <c r="I32" s="26">
        <f>'P合計'!I32+'B合計'!I32+'液化石油ガス'!I32</f>
        <v>0</v>
      </c>
      <c r="J32" s="34">
        <f>'P合計'!J32+'B合計'!J32+'液化石油ガス'!J32</f>
        <v>3400750</v>
      </c>
      <c r="K32" s="30">
        <f>'P合計'!K32+'B合計'!K32+'液化石油ガス'!K32</f>
        <v>0</v>
      </c>
      <c r="L32" s="17">
        <f>'P合計'!L32+'B合計'!L32+'液化石油ガス'!L32</f>
        <v>0</v>
      </c>
      <c r="M32" s="17">
        <f>'P合計'!M32+'B合計'!M32+'液化石油ガス'!M32</f>
        <v>0</v>
      </c>
      <c r="N32" s="17">
        <f>'P合計'!N32+'B合計'!N32+'液化石油ガス'!N32</f>
        <v>0</v>
      </c>
      <c r="O32" s="17">
        <f>'P合計'!O32+'B合計'!O32+'液化石油ガス'!O32</f>
        <v>0</v>
      </c>
      <c r="P32" s="26">
        <f>'P合計'!P32+'B合計'!P32+'液化石油ガス'!P32</f>
        <v>0</v>
      </c>
      <c r="Q32" s="34">
        <f>'P合計'!Q32+'B合計'!Q32+'液化石油ガス'!Q32</f>
        <v>0</v>
      </c>
      <c r="R32" s="30">
        <f>'P合計'!R32+'B合計'!R32+'液化石油ガス'!R32</f>
        <v>3400750</v>
      </c>
      <c r="S32" s="2"/>
    </row>
    <row r="33" spans="1:19" ht="13.5" customHeight="1" thickBot="1">
      <c r="A33" s="110"/>
      <c r="B33" s="60" t="s">
        <v>18</v>
      </c>
      <c r="C33" s="61" t="s">
        <v>3</v>
      </c>
      <c r="D33" s="21">
        <f aca="true" t="shared" si="9" ref="D33:R33">IF(D31=0,"",(D32/D31)*1000)</f>
      </c>
      <c r="E33" s="16">
        <f t="shared" si="9"/>
        <v>77893.446941066</v>
      </c>
      <c r="F33" s="16">
        <f t="shared" si="9"/>
      </c>
      <c r="G33" s="16">
        <f t="shared" si="9"/>
      </c>
      <c r="H33" s="16">
        <f t="shared" si="9"/>
      </c>
      <c r="I33" s="25">
        <f t="shared" si="9"/>
      </c>
      <c r="J33" s="33">
        <f t="shared" si="9"/>
        <v>77893.446941066</v>
      </c>
      <c r="K33" s="29">
        <f t="shared" si="9"/>
      </c>
      <c r="L33" s="16">
        <f t="shared" si="9"/>
      </c>
      <c r="M33" s="16">
        <f t="shared" si="9"/>
      </c>
      <c r="N33" s="16">
        <f t="shared" si="9"/>
      </c>
      <c r="O33" s="16">
        <f t="shared" si="9"/>
      </c>
      <c r="P33" s="25">
        <f t="shared" si="9"/>
      </c>
      <c r="Q33" s="33">
        <f t="shared" si="9"/>
      </c>
      <c r="R33" s="29">
        <f t="shared" si="9"/>
        <v>77893.446941066</v>
      </c>
      <c r="S33" s="2"/>
    </row>
    <row r="34" spans="1:19" ht="13.5" customHeight="1">
      <c r="A34" s="108" t="s">
        <v>24</v>
      </c>
      <c r="B34" s="59" t="s">
        <v>9</v>
      </c>
      <c r="C34" s="59" t="s">
        <v>1</v>
      </c>
      <c r="D34" s="20">
        <f>'P合計'!D34+'B合計'!D34+'液化石油ガス'!D34</f>
        <v>16891</v>
      </c>
      <c r="E34" s="15">
        <f>'P合計'!E34+'B合計'!E34+'液化石油ガス'!E34</f>
        <v>0</v>
      </c>
      <c r="F34" s="15">
        <f>'P合計'!F34+'B合計'!F34+'液化石油ガス'!F34</f>
        <v>0</v>
      </c>
      <c r="G34" s="15">
        <f>'P合計'!G34+'B合計'!G34+'液化石油ガス'!G34</f>
        <v>0</v>
      </c>
      <c r="H34" s="15">
        <f>'P合計'!H34+'B合計'!H34+'液化石油ガス'!H34</f>
        <v>0</v>
      </c>
      <c r="I34" s="24">
        <f>'P合計'!I34+'B合計'!I34+'液化石油ガス'!I34</f>
        <v>0</v>
      </c>
      <c r="J34" s="32">
        <f>'P合計'!J34+'B合計'!J34+'液化石油ガス'!J34</f>
        <v>16891</v>
      </c>
      <c r="K34" s="28">
        <f>'P合計'!K34+'B合計'!K34+'液化石油ガス'!K34</f>
        <v>21772</v>
      </c>
      <c r="L34" s="15">
        <f>'P合計'!L34+'B合計'!L34+'液化石油ガス'!L34</f>
        <v>12144</v>
      </c>
      <c r="M34" s="15">
        <f>'P合計'!M34+'B合計'!M34+'液化石油ガス'!M34</f>
        <v>0</v>
      </c>
      <c r="N34" s="15">
        <f>'P合計'!N34+'B合計'!N34+'液化石油ガス'!N34</f>
        <v>234</v>
      </c>
      <c r="O34" s="15">
        <f>'P合計'!O34+'B合計'!O34+'液化石油ガス'!O34</f>
        <v>0</v>
      </c>
      <c r="P34" s="24">
        <f>'P合計'!P34+'B合計'!P34+'液化石油ガス'!P34</f>
        <v>0</v>
      </c>
      <c r="Q34" s="32">
        <f>'P合計'!Q34+'B合計'!Q34+'液化石油ガス'!Q34</f>
        <v>34150</v>
      </c>
      <c r="R34" s="28">
        <f>'P合計'!R34+'B合計'!R34+'液化石油ガス'!R34</f>
        <v>51041</v>
      </c>
      <c r="S34" s="2"/>
    </row>
    <row r="35" spans="1:19" ht="13.5" customHeight="1">
      <c r="A35" s="109"/>
      <c r="B35" s="59" t="s">
        <v>10</v>
      </c>
      <c r="C35" s="59" t="s">
        <v>2</v>
      </c>
      <c r="D35" s="20">
        <f>'P合計'!D35+'B合計'!D35+'液化石油ガス'!D35</f>
        <v>1195974</v>
      </c>
      <c r="E35" s="15">
        <f>'P合計'!E35+'B合計'!E35+'液化石油ガス'!E35</f>
        <v>0</v>
      </c>
      <c r="F35" s="15">
        <f>'P合計'!F35+'B合計'!F35+'液化石油ガス'!F35</f>
        <v>0</v>
      </c>
      <c r="G35" s="15">
        <f>'P合計'!G35+'B合計'!G35+'液化石油ガス'!G35</f>
        <v>0</v>
      </c>
      <c r="H35" s="15">
        <f>'P合計'!H35+'B合計'!H35+'液化石油ガス'!H35</f>
        <v>0</v>
      </c>
      <c r="I35" s="24">
        <f>'P合計'!I35+'B合計'!I35+'液化石油ガス'!I35</f>
        <v>0</v>
      </c>
      <c r="J35" s="32">
        <f>'P合計'!J35+'B合計'!J35+'液化石油ガス'!J35</f>
        <v>1195974</v>
      </c>
      <c r="K35" s="28">
        <f>'P合計'!K35+'B合計'!K35+'液化石油ガス'!K35</f>
        <v>1348910</v>
      </c>
      <c r="L35" s="15">
        <f>'P合計'!L35+'B合計'!L35+'液化石油ガス'!L35</f>
        <v>749939</v>
      </c>
      <c r="M35" s="15">
        <f>'P合計'!M35+'B合計'!M35+'液化石油ガス'!M35</f>
        <v>0</v>
      </c>
      <c r="N35" s="15">
        <f>'P合計'!N35+'B合計'!N35+'液化石油ガス'!N35</f>
        <v>10546</v>
      </c>
      <c r="O35" s="15">
        <f>'P合計'!O35+'B合計'!O35+'液化石油ガス'!O35</f>
        <v>0</v>
      </c>
      <c r="P35" s="24">
        <f>'P合計'!P35+'B合計'!P35+'液化石油ガス'!P35</f>
        <v>0</v>
      </c>
      <c r="Q35" s="32">
        <f>'P合計'!Q35+'B合計'!Q35+'液化石油ガス'!Q35</f>
        <v>2109395</v>
      </c>
      <c r="R35" s="28">
        <f>'P合計'!R35+'B合計'!R35+'液化石油ガス'!R35</f>
        <v>3305369</v>
      </c>
      <c r="S35" s="2"/>
    </row>
    <row r="36" spans="1:19" ht="13.5" customHeight="1" thickBot="1">
      <c r="A36" s="110"/>
      <c r="B36" s="60" t="s">
        <v>18</v>
      </c>
      <c r="C36" s="61" t="s">
        <v>3</v>
      </c>
      <c r="D36" s="21">
        <f aca="true" t="shared" si="10" ref="D36:R36">IF(D34=0,"",(D35/D34)*1000)</f>
        <v>70805.39932508436</v>
      </c>
      <c r="E36" s="16">
        <f t="shared" si="10"/>
      </c>
      <c r="F36" s="16">
        <f t="shared" si="10"/>
      </c>
      <c r="G36" s="16">
        <f t="shared" si="10"/>
      </c>
      <c r="H36" s="16">
        <f t="shared" si="10"/>
      </c>
      <c r="I36" s="25">
        <f t="shared" si="10"/>
      </c>
      <c r="J36" s="33">
        <f t="shared" si="10"/>
        <v>70805.39932508436</v>
      </c>
      <c r="K36" s="29">
        <f t="shared" si="10"/>
        <v>61956.182252434315</v>
      </c>
      <c r="L36" s="16">
        <f t="shared" si="10"/>
        <v>61753.87022397892</v>
      </c>
      <c r="M36" s="16">
        <f t="shared" si="10"/>
      </c>
      <c r="N36" s="16">
        <f t="shared" si="10"/>
        <v>45068.37606837607</v>
      </c>
      <c r="O36" s="16">
        <f t="shared" si="10"/>
      </c>
      <c r="P36" s="25">
        <f t="shared" si="10"/>
      </c>
      <c r="Q36" s="33">
        <f t="shared" si="10"/>
        <v>61768.52122986823</v>
      </c>
      <c r="R36" s="29">
        <f t="shared" si="10"/>
        <v>64759.095629004136</v>
      </c>
      <c r="S36" s="2"/>
    </row>
    <row r="37" spans="1:19" ht="13.5" customHeight="1">
      <c r="A37" s="108" t="s">
        <v>12</v>
      </c>
      <c r="B37" s="59" t="s">
        <v>9</v>
      </c>
      <c r="C37" s="59" t="s">
        <v>1</v>
      </c>
      <c r="D37" s="23">
        <f>'P合計'!D37+'B合計'!D37+'液化石油ガス'!D37</f>
        <v>383</v>
      </c>
      <c r="E37" s="18">
        <f>'P合計'!E37+'B合計'!E37+'液化石油ガス'!E37</f>
        <v>198</v>
      </c>
      <c r="F37" s="18">
        <f>'P合計'!F37+'B合計'!F37+'液化石油ガス'!F37</f>
        <v>23175</v>
      </c>
      <c r="G37" s="18">
        <f>'P合計'!G37+'B合計'!G37+'液化石油ガス'!G37</f>
        <v>77</v>
      </c>
      <c r="H37" s="18">
        <f>'P合計'!H37+'B合計'!H37+'液化石油ガス'!H37</f>
        <v>19986</v>
      </c>
      <c r="I37" s="27">
        <f>'P合計'!I37+'B合計'!I37+'液化石油ガス'!I37</f>
        <v>95</v>
      </c>
      <c r="J37" s="35">
        <f>'P合計'!J37+'B合計'!J37+'液化石油ガス'!J37</f>
        <v>43914</v>
      </c>
      <c r="K37" s="31">
        <f>'P合計'!K37+'B合計'!K37+'液化石油ガス'!K37</f>
        <v>21990</v>
      </c>
      <c r="L37" s="18">
        <f>'P合計'!L37+'B合計'!L37+'液化石油ガス'!L37</f>
        <v>11950</v>
      </c>
      <c r="M37" s="18">
        <f>'P合計'!M37+'B合計'!M37+'液化石油ガス'!M37</f>
        <v>340</v>
      </c>
      <c r="N37" s="18">
        <f>'P合計'!N37+'B合計'!N37+'液化石油ガス'!N37</f>
        <v>124</v>
      </c>
      <c r="O37" s="18">
        <f>'P合計'!O37+'B合計'!O37+'液化石油ガス'!O37</f>
        <v>112</v>
      </c>
      <c r="P37" s="27">
        <f>'P合計'!P37+'B合計'!P37+'液化石油ガス'!P37</f>
        <v>173898</v>
      </c>
      <c r="Q37" s="35">
        <f>'P合計'!Q37+'B合計'!Q37+'液化石油ガス'!Q37</f>
        <v>208414</v>
      </c>
      <c r="R37" s="31">
        <f>'P合計'!R37+'B合計'!R37+'液化石油ガス'!R37</f>
        <v>252328</v>
      </c>
      <c r="S37" s="2"/>
    </row>
    <row r="38" spans="1:19" ht="13.5" customHeight="1">
      <c r="A38" s="109"/>
      <c r="B38" s="59" t="s">
        <v>10</v>
      </c>
      <c r="C38" s="59" t="s">
        <v>2</v>
      </c>
      <c r="D38" s="22">
        <f>'P合計'!D38+'B合計'!D38+'液化石油ガス'!D38</f>
        <v>88809</v>
      </c>
      <c r="E38" s="17">
        <f>'P合計'!E38+'B合計'!E38+'液化石油ガス'!E38</f>
        <v>53447</v>
      </c>
      <c r="F38" s="17">
        <f>'P合計'!F38+'B合計'!F38+'液化石油ガス'!F38</f>
        <v>1797814</v>
      </c>
      <c r="G38" s="17">
        <f>'P合計'!G38+'B合計'!G38+'液化石油ガス'!G38</f>
        <v>35424</v>
      </c>
      <c r="H38" s="17">
        <f>'P合計'!H38+'B合計'!H38+'液化石油ガス'!H38</f>
        <v>1512779</v>
      </c>
      <c r="I38" s="26">
        <f>'P合計'!I38+'B合計'!I38+'液化石油ガス'!I38</f>
        <v>35905</v>
      </c>
      <c r="J38" s="34">
        <f>'P合計'!J38+'B合計'!J38+'液化石油ガス'!J38</f>
        <v>3524178</v>
      </c>
      <c r="K38" s="30">
        <f>'P合計'!K38+'B合計'!K38+'液化石油ガス'!K38</f>
        <v>1552365</v>
      </c>
      <c r="L38" s="17">
        <f>'P合計'!L38+'B合計'!L38+'液化石油ガス'!L38</f>
        <v>810207</v>
      </c>
      <c r="M38" s="17">
        <f>'P合計'!M38+'B合計'!M38+'液化石油ガス'!M38</f>
        <v>80281</v>
      </c>
      <c r="N38" s="17">
        <f>'P合計'!N38+'B合計'!N38+'液化石油ガス'!N38</f>
        <v>45765</v>
      </c>
      <c r="O38" s="17">
        <f>'P合計'!O38+'B合計'!O38+'液化石油ガス'!O38</f>
        <v>37857</v>
      </c>
      <c r="P38" s="26">
        <f>'P合計'!P38+'B合計'!P38+'液化石油ガス'!P38</f>
        <v>17810583</v>
      </c>
      <c r="Q38" s="34">
        <f>'P合計'!Q38+'B合計'!Q38+'液化石油ガス'!Q38</f>
        <v>20337058</v>
      </c>
      <c r="R38" s="30">
        <f>'P合計'!R38+'B合計'!R38+'液化石油ガス'!R38</f>
        <v>23861236</v>
      </c>
      <c r="S38" s="2"/>
    </row>
    <row r="39" spans="1:19" ht="13.5" customHeight="1" thickBot="1">
      <c r="A39" s="110"/>
      <c r="B39" s="60" t="s">
        <v>18</v>
      </c>
      <c r="C39" s="61" t="s">
        <v>3</v>
      </c>
      <c r="D39" s="21">
        <f aca="true" t="shared" si="11" ref="D39:R39">IF(D37=0,"",(D38/D37)*1000)</f>
        <v>231877.28459530027</v>
      </c>
      <c r="E39" s="16">
        <f t="shared" si="11"/>
        <v>269934.3434343434</v>
      </c>
      <c r="F39" s="16">
        <f t="shared" si="11"/>
        <v>77575.57713052859</v>
      </c>
      <c r="G39" s="16">
        <f t="shared" si="11"/>
        <v>460051.94805194804</v>
      </c>
      <c r="H39" s="16">
        <f t="shared" si="11"/>
        <v>75691.93435404783</v>
      </c>
      <c r="I39" s="25">
        <f t="shared" si="11"/>
        <v>377947.36842105264</v>
      </c>
      <c r="J39" s="33">
        <f t="shared" si="11"/>
        <v>80251.8103566061</v>
      </c>
      <c r="K39" s="29">
        <f t="shared" si="11"/>
        <v>70594.13369713507</v>
      </c>
      <c r="L39" s="16">
        <f t="shared" si="11"/>
        <v>67799.7489539749</v>
      </c>
      <c r="M39" s="16">
        <f t="shared" si="11"/>
        <v>236120.58823529413</v>
      </c>
      <c r="N39" s="16">
        <f t="shared" si="11"/>
        <v>369072.5806451613</v>
      </c>
      <c r="O39" s="16">
        <f t="shared" si="11"/>
        <v>338008.9285714286</v>
      </c>
      <c r="P39" s="25">
        <f t="shared" si="11"/>
        <v>102419.71155504952</v>
      </c>
      <c r="Q39" s="33">
        <f t="shared" si="11"/>
        <v>97580.09538706612</v>
      </c>
      <c r="R39" s="29">
        <f t="shared" si="11"/>
        <v>94564.36067340922</v>
      </c>
      <c r="S39" s="2"/>
    </row>
    <row r="40" spans="1:19" ht="13.5" customHeight="1">
      <c r="A40" s="111" t="s">
        <v>4</v>
      </c>
      <c r="B40" s="59" t="s">
        <v>9</v>
      </c>
      <c r="C40" s="59" t="s">
        <v>1</v>
      </c>
      <c r="D40" s="23">
        <f>'P合計'!D40+'B合計'!D40+'液化石油ガス'!D40</f>
        <v>1068102</v>
      </c>
      <c r="E40" s="18">
        <f>'P合計'!E40+'B合計'!E40+'液化石油ガス'!E40</f>
        <v>1032695</v>
      </c>
      <c r="F40" s="18">
        <f>'P合計'!F40+'B合計'!F40+'液化石油ガス'!F40</f>
        <v>904952</v>
      </c>
      <c r="G40" s="18">
        <f>'P合計'!G40+'B合計'!G40+'液化石油ガス'!G40</f>
        <v>869550</v>
      </c>
      <c r="H40" s="18">
        <f>'P合計'!H40+'B合計'!H40+'液化石油ガス'!H40</f>
        <v>978521</v>
      </c>
      <c r="I40" s="27">
        <f>'P合計'!I40+'B合計'!I40+'液化石油ガス'!I40</f>
        <v>1121331</v>
      </c>
      <c r="J40" s="35">
        <f>'P合計'!J40+'B合計'!J40+'液化石油ガス'!J40</f>
        <v>5975151</v>
      </c>
      <c r="K40" s="31">
        <f>'P合計'!K40+'B合計'!K40+'液化石油ガス'!K40</f>
        <v>886375</v>
      </c>
      <c r="L40" s="18">
        <f>'P合計'!L40+'B合計'!L40+'液化石油ガス'!L40</f>
        <v>981630</v>
      </c>
      <c r="M40" s="18">
        <f>'P合計'!M40+'B合計'!M40+'液化石油ガス'!M40</f>
        <v>1314200</v>
      </c>
      <c r="N40" s="18">
        <f>'P合計'!N40+'B合計'!N40+'液化石油ガス'!N40</f>
        <v>992070</v>
      </c>
      <c r="O40" s="18">
        <f>'P合計'!O40+'B合計'!O40+'液化石油ガス'!O40</f>
        <v>1231637</v>
      </c>
      <c r="P40" s="27">
        <f>'P合計'!P40+'B合計'!P40+'液化石油ガス'!P40</f>
        <v>1294222</v>
      </c>
      <c r="Q40" s="35">
        <f>'P合計'!Q40+'B合計'!Q40+'液化石油ガス'!Q40</f>
        <v>6700134</v>
      </c>
      <c r="R40" s="31">
        <f>'P合計'!R40+'B合計'!R40+'液化石油ガス'!R40</f>
        <v>12675285</v>
      </c>
      <c r="S40" s="2"/>
    </row>
    <row r="41" spans="1:19" ht="13.5" customHeight="1">
      <c r="A41" s="112"/>
      <c r="B41" s="59" t="s">
        <v>10</v>
      </c>
      <c r="C41" s="59" t="s">
        <v>2</v>
      </c>
      <c r="D41" s="22">
        <f>'P合計'!D41+'B合計'!D41+'液化石油ガス'!D41</f>
        <v>81146887</v>
      </c>
      <c r="E41" s="17">
        <f>'P合計'!E41+'B合計'!E41+'液化石油ガス'!E41</f>
        <v>81136427</v>
      </c>
      <c r="F41" s="17">
        <f>'P合計'!F41+'B合計'!F41+'液化石油ガス'!F41</f>
        <v>70808077</v>
      </c>
      <c r="G41" s="17">
        <f>'P合計'!G41+'B合計'!G41+'液化石油ガス'!G41</f>
        <v>63613193</v>
      </c>
      <c r="H41" s="17">
        <f>'P合計'!H41+'B合計'!H41+'液化石油ガス'!H41</f>
        <v>67669142</v>
      </c>
      <c r="I41" s="26">
        <f>'P合計'!I41+'B合計'!I41+'液化石油ガス'!I41</f>
        <v>75803660</v>
      </c>
      <c r="J41" s="34">
        <f>'P合計'!J41+'B合計'!J41+'液化石油ガス'!J41</f>
        <v>440177386</v>
      </c>
      <c r="K41" s="30">
        <f>'P合計'!K41+'B合計'!K41+'液化石油ガス'!K41</f>
        <v>57660029</v>
      </c>
      <c r="L41" s="17">
        <f>'P合計'!L41+'B合計'!L41+'液化石油ガス'!L41</f>
        <v>62691512</v>
      </c>
      <c r="M41" s="17">
        <f>'P合計'!M41+'B合計'!M41+'液化石油ガス'!M41</f>
        <v>85243500</v>
      </c>
      <c r="N41" s="17">
        <f>'P合計'!N41+'B合計'!N41+'液化石油ガス'!N41</f>
        <v>67197356</v>
      </c>
      <c r="O41" s="17">
        <f>'P合計'!O41+'B合計'!O41+'液化石油ガス'!O41</f>
        <v>92324730</v>
      </c>
      <c r="P41" s="26">
        <f>'P合計'!P41+'B合計'!P41+'液化石油ガス'!P41</f>
        <v>119928987</v>
      </c>
      <c r="Q41" s="34">
        <f>'P合計'!Q41+'B合計'!Q41+'液化石油ガス'!Q41</f>
        <v>485046114</v>
      </c>
      <c r="R41" s="30">
        <f>'P合計'!R41+'B合計'!R41+'液化石油ガス'!R41</f>
        <v>925223500</v>
      </c>
      <c r="S41" s="2"/>
    </row>
    <row r="42" spans="1:19" ht="13.5" customHeight="1" thickBot="1">
      <c r="A42" s="113"/>
      <c r="B42" s="60" t="s">
        <v>18</v>
      </c>
      <c r="C42" s="61" t="s">
        <v>3</v>
      </c>
      <c r="D42" s="21">
        <f aca="true" t="shared" si="12" ref="D42:R42">IF(D40=0,"",(D41/D40)*1000)</f>
        <v>75972.97542744044</v>
      </c>
      <c r="E42" s="16">
        <f t="shared" si="12"/>
        <v>78567.65743999922</v>
      </c>
      <c r="F42" s="16">
        <f t="shared" si="12"/>
        <v>78245.11907813896</v>
      </c>
      <c r="G42" s="16">
        <f t="shared" si="12"/>
        <v>73156.4521879133</v>
      </c>
      <c r="H42" s="16">
        <f t="shared" si="12"/>
        <v>69154.51175805119</v>
      </c>
      <c r="I42" s="25">
        <f t="shared" si="12"/>
        <v>67601.5021434349</v>
      </c>
      <c r="J42" s="33">
        <f t="shared" si="12"/>
        <v>73667.99366241958</v>
      </c>
      <c r="K42" s="29">
        <f t="shared" si="12"/>
        <v>65051.5064165844</v>
      </c>
      <c r="L42" s="16">
        <f t="shared" si="12"/>
        <v>63864.70666136935</v>
      </c>
      <c r="M42" s="16">
        <f t="shared" si="12"/>
        <v>64863.41500532643</v>
      </c>
      <c r="N42" s="16">
        <f t="shared" si="12"/>
        <v>67734.49050974226</v>
      </c>
      <c r="O42" s="16">
        <f t="shared" si="12"/>
        <v>74960.99094132445</v>
      </c>
      <c r="P42" s="25">
        <f t="shared" si="12"/>
        <v>92664.92688271409</v>
      </c>
      <c r="Q42" s="33">
        <f t="shared" si="12"/>
        <v>72393.49451816933</v>
      </c>
      <c r="R42" s="29">
        <f t="shared" si="12"/>
        <v>72994.29559177565</v>
      </c>
      <c r="S42" s="2"/>
    </row>
    <row r="43" spans="1:19" s="8" customFormat="1" ht="23.25" customHeight="1" thickBot="1">
      <c r="A43" s="115" t="s">
        <v>13</v>
      </c>
      <c r="B43" s="116"/>
      <c r="C43" s="116"/>
      <c r="D43" s="91">
        <v>82.98</v>
      </c>
      <c r="E43" s="92">
        <v>81.47</v>
      </c>
      <c r="F43" s="93">
        <v>80.95</v>
      </c>
      <c r="G43" s="94">
        <v>80.42</v>
      </c>
      <c r="H43" s="95">
        <v>77.89</v>
      </c>
      <c r="I43" s="96">
        <v>76.96</v>
      </c>
      <c r="J43" s="97">
        <v>80.08</v>
      </c>
      <c r="K43" s="98">
        <v>76.7</v>
      </c>
      <c r="L43" s="99">
        <v>77.27</v>
      </c>
      <c r="M43" s="100">
        <v>77.58</v>
      </c>
      <c r="N43" s="100">
        <v>77.3</v>
      </c>
      <c r="O43" s="94">
        <v>77.13</v>
      </c>
      <c r="P43" s="101">
        <v>81.08</v>
      </c>
      <c r="Q43" s="102">
        <v>77.97</v>
      </c>
      <c r="R43" s="103">
        <v>78.96</v>
      </c>
      <c r="S43" s="7"/>
    </row>
    <row r="44" spans="1:19" s="8" customFormat="1" ht="13.5" customHeight="1">
      <c r="A44" s="111" t="s">
        <v>45</v>
      </c>
      <c r="B44" s="59" t="s">
        <v>9</v>
      </c>
      <c r="C44" s="59" t="s">
        <v>1</v>
      </c>
      <c r="D44" s="23">
        <f>'P合計'!D40</f>
        <v>767799</v>
      </c>
      <c r="E44" s="18">
        <f>'P合計'!E40</f>
        <v>734035</v>
      </c>
      <c r="F44" s="18">
        <f>'P合計'!F40</f>
        <v>749594</v>
      </c>
      <c r="G44" s="18">
        <f>'P合計'!G40</f>
        <v>608291</v>
      </c>
      <c r="H44" s="18">
        <f>'P合計'!H40</f>
        <v>697324</v>
      </c>
      <c r="I44" s="27">
        <f>'P合計'!I40</f>
        <v>843181</v>
      </c>
      <c r="J44" s="35">
        <f>SUM(D44:I44)</f>
        <v>4400224</v>
      </c>
      <c r="K44" s="31">
        <f>'P合計'!K40</f>
        <v>622774</v>
      </c>
      <c r="L44" s="18">
        <f>'P合計'!L40</f>
        <v>696680</v>
      </c>
      <c r="M44" s="18">
        <f>'P合計'!M40</f>
        <v>975743</v>
      </c>
      <c r="N44" s="18">
        <f>'P合計'!N40</f>
        <v>739103</v>
      </c>
      <c r="O44" s="18">
        <f>'P合計'!O40</f>
        <v>936080</v>
      </c>
      <c r="P44" s="27">
        <f>'P合計'!P40</f>
        <v>1044918</v>
      </c>
      <c r="Q44" s="35">
        <f>SUM(K44:P44)</f>
        <v>5015298</v>
      </c>
      <c r="R44" s="31">
        <f>J44+Q44</f>
        <v>9415522</v>
      </c>
      <c r="S44" s="7"/>
    </row>
    <row r="45" spans="1:19" s="8" customFormat="1" ht="13.5" customHeight="1">
      <c r="A45" s="112"/>
      <c r="B45" s="59" t="s">
        <v>10</v>
      </c>
      <c r="C45" s="59" t="s">
        <v>2</v>
      </c>
      <c r="D45" s="22">
        <f>'P合計'!D41</f>
        <v>57082611</v>
      </c>
      <c r="E45" s="17">
        <f>'P合計'!E41</f>
        <v>56708724</v>
      </c>
      <c r="F45" s="17">
        <f>'P合計'!F41</f>
        <v>58115797</v>
      </c>
      <c r="G45" s="17">
        <f>'P合計'!G41</f>
        <v>43340828</v>
      </c>
      <c r="H45" s="17">
        <f>'P合計'!H41</f>
        <v>47191508</v>
      </c>
      <c r="I45" s="26">
        <f>'P合計'!I41</f>
        <v>55567440</v>
      </c>
      <c r="J45" s="34">
        <f>SUM(D45:I45)</f>
        <v>318006908</v>
      </c>
      <c r="K45" s="30">
        <f>'P合計'!K41</f>
        <v>39142938</v>
      </c>
      <c r="L45" s="17">
        <f>'P合計'!L41</f>
        <v>43061362</v>
      </c>
      <c r="M45" s="17">
        <f>'P合計'!M41</f>
        <v>61837349</v>
      </c>
      <c r="N45" s="17">
        <f>'P合計'!N41</f>
        <v>49140347</v>
      </c>
      <c r="O45" s="17">
        <f>'P合計'!O41</f>
        <v>69259131</v>
      </c>
      <c r="P45" s="26">
        <f>'P合計'!P41</f>
        <v>96835960</v>
      </c>
      <c r="Q45" s="34">
        <f>SUM(K45:P45)</f>
        <v>359277087</v>
      </c>
      <c r="R45" s="30">
        <f>J45+Q45</f>
        <v>677283995</v>
      </c>
      <c r="S45" s="7"/>
    </row>
    <row r="46" spans="1:19" s="8" customFormat="1" ht="13.5" customHeight="1" thickBot="1">
      <c r="A46" s="113"/>
      <c r="B46" s="60" t="s">
        <v>18</v>
      </c>
      <c r="C46" s="61" t="s">
        <v>3</v>
      </c>
      <c r="D46" s="21">
        <f aca="true" t="shared" si="13" ref="D46:I46">IF(D45=0,"",(D45/D44)*1000)</f>
        <v>74345.77408931244</v>
      </c>
      <c r="E46" s="16">
        <f t="shared" si="13"/>
        <v>77256.15808510492</v>
      </c>
      <c r="F46" s="16">
        <f t="shared" si="13"/>
        <v>77529.69874358652</v>
      </c>
      <c r="G46" s="16">
        <f t="shared" si="13"/>
        <v>71250.15494228913</v>
      </c>
      <c r="H46" s="16">
        <f t="shared" si="13"/>
        <v>67675.15243989881</v>
      </c>
      <c r="I46" s="25">
        <f t="shared" si="13"/>
        <v>65902.1491233792</v>
      </c>
      <c r="J46" s="33">
        <f aca="true" t="shared" si="14" ref="J46:R46">IF(J45=0,"",(J45/J44)*1000)</f>
        <v>72270.61804126334</v>
      </c>
      <c r="K46" s="29">
        <f t="shared" si="14"/>
        <v>62852.55646510612</v>
      </c>
      <c r="L46" s="16">
        <f t="shared" si="14"/>
        <v>61809.384509387375</v>
      </c>
      <c r="M46" s="16">
        <f t="shared" si="14"/>
        <v>63374.62733527168</v>
      </c>
      <c r="N46" s="16">
        <f t="shared" si="14"/>
        <v>66486.46670355824</v>
      </c>
      <c r="O46" s="16">
        <f t="shared" si="14"/>
        <v>73988.47427570293</v>
      </c>
      <c r="P46" s="25">
        <f t="shared" si="14"/>
        <v>92673.26239953758</v>
      </c>
      <c r="Q46" s="33">
        <f t="shared" si="14"/>
        <v>71636.23916265793</v>
      </c>
      <c r="R46" s="29">
        <f t="shared" si="14"/>
        <v>71932.70803254456</v>
      </c>
      <c r="S46" s="7"/>
    </row>
    <row r="47" spans="1:19" s="8" customFormat="1" ht="13.5" customHeight="1">
      <c r="A47" s="111" t="s">
        <v>46</v>
      </c>
      <c r="B47" s="59" t="s">
        <v>9</v>
      </c>
      <c r="C47" s="59" t="s">
        <v>1</v>
      </c>
      <c r="D47" s="23">
        <f>'B合計'!D40</f>
        <v>300292</v>
      </c>
      <c r="E47" s="18">
        <f>'B合計'!E40</f>
        <v>298653</v>
      </c>
      <c r="F47" s="18">
        <f>'B合計'!F40</f>
        <v>155353</v>
      </c>
      <c r="G47" s="18">
        <f>'B合計'!G40</f>
        <v>261245</v>
      </c>
      <c r="H47" s="18">
        <f>'B合計'!H40</f>
        <v>281197</v>
      </c>
      <c r="I47" s="27">
        <f>'B合計'!I40</f>
        <v>278140</v>
      </c>
      <c r="J47" s="35">
        <f>SUM(D47:I47)</f>
        <v>1574880</v>
      </c>
      <c r="K47" s="31">
        <f>'B合計'!K40</f>
        <v>263598</v>
      </c>
      <c r="L47" s="18">
        <f>'B合計'!L40</f>
        <v>284942</v>
      </c>
      <c r="M47" s="18">
        <f>'B合計'!M40</f>
        <v>338457</v>
      </c>
      <c r="N47" s="18">
        <f>'B合計'!N40</f>
        <v>252960</v>
      </c>
      <c r="O47" s="18">
        <f>'B合計'!O40</f>
        <v>295553</v>
      </c>
      <c r="P47" s="27">
        <f>'B合計'!P40</f>
        <v>249298</v>
      </c>
      <c r="Q47" s="35">
        <f>SUM(K47:P47)</f>
        <v>1684808</v>
      </c>
      <c r="R47" s="31">
        <f>J47+Q47</f>
        <v>3259688</v>
      </c>
      <c r="S47" s="7"/>
    </row>
    <row r="48" spans="1:19" s="8" customFormat="1" ht="13.5" customHeight="1">
      <c r="A48" s="112"/>
      <c r="B48" s="59" t="s">
        <v>10</v>
      </c>
      <c r="C48" s="59" t="s">
        <v>2</v>
      </c>
      <c r="D48" s="22">
        <f>'B合計'!D41</f>
        <v>24054612</v>
      </c>
      <c r="E48" s="17">
        <f>'B合計'!E41</f>
        <v>24422031</v>
      </c>
      <c r="F48" s="17">
        <f>'B合計'!F41</f>
        <v>12686222</v>
      </c>
      <c r="G48" s="17">
        <f>'B合計'!G41</f>
        <v>20261559</v>
      </c>
      <c r="H48" s="17">
        <f>'B合計'!H41</f>
        <v>20476918</v>
      </c>
      <c r="I48" s="26">
        <f>'B合計'!I41</f>
        <v>20224039</v>
      </c>
      <c r="J48" s="34">
        <f>SUM(D48:I48)</f>
        <v>122125381</v>
      </c>
      <c r="K48" s="30">
        <f>'B合計'!K41</f>
        <v>18515606</v>
      </c>
      <c r="L48" s="17">
        <f>'B合計'!L41</f>
        <v>19623112</v>
      </c>
      <c r="M48" s="17">
        <f>'B合計'!M41</f>
        <v>23404801</v>
      </c>
      <c r="N48" s="17">
        <f>'B合計'!N41</f>
        <v>18037879</v>
      </c>
      <c r="O48" s="17">
        <f>'B合計'!O41</f>
        <v>23055251</v>
      </c>
      <c r="P48" s="26">
        <f>'B合計'!P41</f>
        <v>23068019</v>
      </c>
      <c r="Q48" s="34">
        <f>SUM(K48:P48)</f>
        <v>125704668</v>
      </c>
      <c r="R48" s="30">
        <f>J48+Q48</f>
        <v>247830049</v>
      </c>
      <c r="S48" s="7"/>
    </row>
    <row r="49" spans="1:19" s="8" customFormat="1" ht="13.5" customHeight="1" thickBot="1">
      <c r="A49" s="113"/>
      <c r="B49" s="60" t="s">
        <v>18</v>
      </c>
      <c r="C49" s="61" t="s">
        <v>3</v>
      </c>
      <c r="D49" s="21">
        <f aca="true" t="shared" si="15" ref="D49:I49">IF(D48=0,"",(D48/D47)*1000)</f>
        <v>80104.0720365511</v>
      </c>
      <c r="E49" s="16">
        <f t="shared" si="15"/>
        <v>81773.93496800635</v>
      </c>
      <c r="F49" s="16">
        <f t="shared" si="15"/>
        <v>81660.61807625215</v>
      </c>
      <c r="G49" s="16">
        <f t="shared" si="15"/>
        <v>77557.69105628817</v>
      </c>
      <c r="H49" s="16">
        <f t="shared" si="15"/>
        <v>72820.54218217122</v>
      </c>
      <c r="I49" s="25">
        <f t="shared" si="15"/>
        <v>72711.7243114978</v>
      </c>
      <c r="J49" s="33">
        <f aca="true" t="shared" si="16" ref="J49:R49">IF(J48=0,"",(J48/J47)*1000)</f>
        <v>77545.83269836432</v>
      </c>
      <c r="K49" s="29">
        <f t="shared" si="16"/>
        <v>70241.83036290108</v>
      </c>
      <c r="L49" s="16">
        <f t="shared" si="16"/>
        <v>68867.0396080606</v>
      </c>
      <c r="M49" s="16">
        <f t="shared" si="16"/>
        <v>69151.47566751463</v>
      </c>
      <c r="N49" s="16">
        <f t="shared" si="16"/>
        <v>71307.23829854523</v>
      </c>
      <c r="O49" s="16">
        <f t="shared" si="16"/>
        <v>78007.16284388925</v>
      </c>
      <c r="P49" s="25">
        <f t="shared" si="16"/>
        <v>92531.90559089924</v>
      </c>
      <c r="Q49" s="33">
        <f t="shared" si="16"/>
        <v>74610.6784868068</v>
      </c>
      <c r="R49" s="29">
        <f t="shared" si="16"/>
        <v>76028.76379579886</v>
      </c>
      <c r="S49" s="7"/>
    </row>
    <row r="50" spans="1:18" s="8" customFormat="1" ht="13.5" customHeight="1">
      <c r="A50" s="114" t="s">
        <v>71</v>
      </c>
      <c r="B50" s="59" t="s">
        <v>9</v>
      </c>
      <c r="C50" s="59" t="s">
        <v>1</v>
      </c>
      <c r="D50" s="23">
        <f>'液化石油ガス'!D40</f>
        <v>11</v>
      </c>
      <c r="E50" s="18">
        <f>'液化石油ガス'!E40</f>
        <v>7</v>
      </c>
      <c r="F50" s="18">
        <f>'液化石油ガス'!F40</f>
        <v>5</v>
      </c>
      <c r="G50" s="18">
        <f>'液化石油ガス'!G40</f>
        <v>14</v>
      </c>
      <c r="H50" s="18">
        <f>'液化石油ガス'!H40</f>
        <v>0</v>
      </c>
      <c r="I50" s="27">
        <f>'液化石油ガス'!I40</f>
        <v>10</v>
      </c>
      <c r="J50" s="35">
        <f>SUM(D50:I50)</f>
        <v>47</v>
      </c>
      <c r="K50" s="31">
        <f>'液化石油ガス'!K40</f>
        <v>3</v>
      </c>
      <c r="L50" s="18">
        <f>'液化石油ガス'!L40</f>
        <v>8</v>
      </c>
      <c r="M50" s="18">
        <f>'液化石油ガス'!M40</f>
        <v>0</v>
      </c>
      <c r="N50" s="18">
        <f>'液化石油ガス'!N40</f>
        <v>7</v>
      </c>
      <c r="O50" s="18">
        <f>'液化石油ガス'!O40</f>
        <v>4</v>
      </c>
      <c r="P50" s="27">
        <f>'液化石油ガス'!P40</f>
        <v>6</v>
      </c>
      <c r="Q50" s="35">
        <f>SUM(K50:P50)</f>
        <v>28</v>
      </c>
      <c r="R50" s="31">
        <f>J50+Q50</f>
        <v>75</v>
      </c>
    </row>
    <row r="51" spans="1:18" s="8" customFormat="1" ht="13.5" customHeight="1">
      <c r="A51" s="112"/>
      <c r="B51" s="59" t="s">
        <v>10</v>
      </c>
      <c r="C51" s="59" t="s">
        <v>2</v>
      </c>
      <c r="D51" s="22">
        <f>'液化石油ガス'!D41</f>
        <v>9664</v>
      </c>
      <c r="E51" s="17">
        <f>'液化石油ガス'!E41</f>
        <v>5672</v>
      </c>
      <c r="F51" s="17">
        <f>'液化石油ガス'!F41</f>
        <v>6058</v>
      </c>
      <c r="G51" s="17">
        <f>'液化石油ガス'!G41</f>
        <v>10806</v>
      </c>
      <c r="H51" s="17">
        <f>'液化石油ガス'!H41</f>
        <v>716</v>
      </c>
      <c r="I51" s="26">
        <f>'液化石油ガス'!I41</f>
        <v>12181</v>
      </c>
      <c r="J51" s="34">
        <f>SUM(D51:I51)</f>
        <v>45097</v>
      </c>
      <c r="K51" s="30">
        <f>'液化石油ガス'!K41</f>
        <v>1485</v>
      </c>
      <c r="L51" s="17">
        <f>'液化石油ガス'!L41</f>
        <v>7038</v>
      </c>
      <c r="M51" s="17">
        <f>'液化石油ガス'!M41</f>
        <v>1350</v>
      </c>
      <c r="N51" s="17">
        <f>'液化石油ガス'!N41</f>
        <v>19130</v>
      </c>
      <c r="O51" s="17">
        <f>'液化石油ガス'!O41</f>
        <v>10348</v>
      </c>
      <c r="P51" s="26">
        <f>'液化石油ガス'!P41</f>
        <v>25008</v>
      </c>
      <c r="Q51" s="34">
        <f>SUM(K51:P51)</f>
        <v>64359</v>
      </c>
      <c r="R51" s="30">
        <f>J51+Q51</f>
        <v>109456</v>
      </c>
    </row>
    <row r="52" spans="1:18" s="8" customFormat="1" ht="13.5" customHeight="1" thickBot="1">
      <c r="A52" s="113"/>
      <c r="B52" s="60" t="s">
        <v>18</v>
      </c>
      <c r="C52" s="61" t="s">
        <v>3</v>
      </c>
      <c r="D52" s="21">
        <f>IF(D50=0,"",(D51/D50)*1000)</f>
        <v>878545.4545454545</v>
      </c>
      <c r="E52" s="16">
        <f>IF(E51=0,"",(E51/E50)*1000)</f>
        <v>810285.7142857143</v>
      </c>
      <c r="F52" s="16">
        <f>IF(F50=0,"",(F51/F50)*1000)</f>
        <v>1211600</v>
      </c>
      <c r="G52" s="16">
        <f>IF(G50=0,"",(G51/G50)*1000)</f>
        <v>771857.1428571428</v>
      </c>
      <c r="H52" s="16">
        <f>IF(H50=0,"",(H51/H50)*1000)</f>
      </c>
      <c r="I52" s="25">
        <f>IF(I50=0,"",(I51/I50)*1000)</f>
        <v>1218100</v>
      </c>
      <c r="J52" s="33">
        <f>IF(J51=0,"",(J51/J50)*1000)</f>
        <v>959510.6382978724</v>
      </c>
      <c r="K52" s="29">
        <f>IF(K50=0,"",(K51/K50)*1000)</f>
        <v>495000</v>
      </c>
      <c r="L52" s="16">
        <f>IF(L50=0,"",(L51/L50)*1000)</f>
        <v>879750</v>
      </c>
      <c r="M52" s="16">
        <f>IF(M50=0,"",(M51/M50)*1000)</f>
      </c>
      <c r="N52" s="16">
        <f>IF(N50=0,"",(N51/N50)*1000)</f>
        <v>2732857.1428571427</v>
      </c>
      <c r="O52" s="16">
        <f>IF(O50=0,"",(O51/O50)*1000)</f>
        <v>2587000</v>
      </c>
      <c r="P52" s="25">
        <f>IF(P51=0,"",(P51/P50)*1000)</f>
        <v>4168000</v>
      </c>
      <c r="Q52" s="33">
        <f>IF(Q51=0,"",(Q51/Q50)*1000)</f>
        <v>2298535.714285714</v>
      </c>
      <c r="R52" s="29">
        <f>IF(R51=0,"",(R51/R50)*1000)</f>
        <v>1459413.3333333335</v>
      </c>
    </row>
    <row r="53" spans="1:3" ht="17.25">
      <c r="A53" s="58" t="s">
        <v>73</v>
      </c>
      <c r="B53" s="53"/>
      <c r="C53" s="53"/>
    </row>
    <row r="54" spans="1:3" ht="17.25">
      <c r="A54" s="53"/>
      <c r="B54" s="53"/>
      <c r="C54" s="53"/>
    </row>
  </sheetData>
  <sheetProtection/>
  <mergeCells count="19">
    <mergeCell ref="A34:A36"/>
    <mergeCell ref="A47:A49"/>
    <mergeCell ref="A50:A52"/>
    <mergeCell ref="A37:A39"/>
    <mergeCell ref="A40:A42"/>
    <mergeCell ref="A43:C43"/>
    <mergeCell ref="A44:A46"/>
    <mergeCell ref="A28:A30"/>
    <mergeCell ref="A31:A33"/>
    <mergeCell ref="A10:A12"/>
    <mergeCell ref="A13:A15"/>
    <mergeCell ref="A16:A18"/>
    <mergeCell ref="A19:A21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3937007874015748" right="0.3937007874015748" top="0.5905511811023623" bottom="0.5905511811023623" header="0" footer="0.3937007874015748"/>
  <pageSetup errors="blank" horizontalDpi="300" verticalDpi="300" orientation="landscape" paperSize="9" scale="69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11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43" sqref="Q43"/>
    </sheetView>
  </sheetViews>
  <sheetFormatPr defaultColWidth="9.140625" defaultRowHeight="12.75"/>
  <cols>
    <col min="1" max="1" width="14.140625" style="0" customWidth="1"/>
    <col min="4" max="9" width="10.7109375" style="0" customWidth="1"/>
    <col min="10" max="10" width="11.28125" style="0" customWidth="1"/>
    <col min="11" max="16" width="10.7109375" style="0" customWidth="1"/>
    <col min="17" max="18" width="11.28125" style="0" customWidth="1"/>
    <col min="19" max="19" width="5.00390625" style="0" customWidth="1"/>
  </cols>
  <sheetData>
    <row r="1" spans="1:16" ht="27.75" customHeight="1">
      <c r="A1" s="51"/>
      <c r="B1" s="104" t="s">
        <v>72</v>
      </c>
      <c r="C1" s="5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72" t="s">
        <v>26</v>
      </c>
      <c r="B2" s="72"/>
      <c r="C2" s="72"/>
      <c r="D2" s="72"/>
      <c r="E2" s="72"/>
      <c r="F2" s="72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50">
        <f>'総合計'!Q2</f>
        <v>41346</v>
      </c>
    </row>
    <row r="3" spans="1:19" ht="24" customHeight="1" thickBot="1">
      <c r="A3" s="62"/>
      <c r="B3" s="63"/>
      <c r="C3" s="64"/>
      <c r="D3" s="82" t="s">
        <v>28</v>
      </c>
      <c r="E3" s="78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3" t="s">
        <v>15</v>
      </c>
      <c r="R3" s="84" t="s">
        <v>16</v>
      </c>
      <c r="S3" s="2"/>
    </row>
    <row r="4" spans="1:19" s="8" customFormat="1" ht="16.5" customHeight="1">
      <c r="A4" s="108" t="s">
        <v>17</v>
      </c>
      <c r="B4" s="59" t="s">
        <v>9</v>
      </c>
      <c r="C4" s="59" t="s">
        <v>1</v>
      </c>
      <c r="D4" s="47"/>
      <c r="E4" s="15"/>
      <c r="F4" s="15"/>
      <c r="G4" s="15"/>
      <c r="H4" s="15"/>
      <c r="I4" s="24"/>
      <c r="J4" s="37">
        <f>SUM(D4:I4)</f>
        <v>0</v>
      </c>
      <c r="K4" s="28"/>
      <c r="L4" s="15"/>
      <c r="M4" s="15"/>
      <c r="N4" s="15"/>
      <c r="O4" s="15"/>
      <c r="P4" s="44"/>
      <c r="Q4" s="37">
        <f>SUM(K4:P4)</f>
        <v>0</v>
      </c>
      <c r="R4" s="28">
        <f>J4+Q4</f>
        <v>0</v>
      </c>
      <c r="S4" s="7"/>
    </row>
    <row r="5" spans="1:19" s="8" customFormat="1" ht="16.5" customHeight="1">
      <c r="A5" s="109"/>
      <c r="B5" s="59" t="s">
        <v>10</v>
      </c>
      <c r="C5" s="59" t="s">
        <v>2</v>
      </c>
      <c r="D5" s="47"/>
      <c r="E5" s="15"/>
      <c r="F5" s="15"/>
      <c r="G5" s="15"/>
      <c r="H5" s="15"/>
      <c r="I5" s="24"/>
      <c r="J5" s="32">
        <f>SUM(D5:I5)</f>
        <v>0</v>
      </c>
      <c r="K5" s="28"/>
      <c r="L5" s="17"/>
      <c r="M5" s="15"/>
      <c r="N5" s="17"/>
      <c r="O5" s="17"/>
      <c r="P5" s="45"/>
      <c r="Q5" s="32">
        <f>SUM(K5:P5)</f>
        <v>0</v>
      </c>
      <c r="R5" s="28">
        <f>J5+Q5</f>
        <v>0</v>
      </c>
      <c r="S5" s="7"/>
    </row>
    <row r="6" spans="1:19" s="8" customFormat="1" ht="16.5" customHeight="1" thickBot="1">
      <c r="A6" s="110"/>
      <c r="B6" s="60" t="s">
        <v>18</v>
      </c>
      <c r="C6" s="61" t="s">
        <v>3</v>
      </c>
      <c r="D6" s="48">
        <f>IF(D4=0,,D5/D4*1000)</f>
        <v>0</v>
      </c>
      <c r="E6" s="16">
        <f>IF(E4=0,,E5/E4*1000)</f>
        <v>0</v>
      </c>
      <c r="F6" s="16">
        <f>IF(F4=0,,F5/F4*1000)</f>
        <v>0</v>
      </c>
      <c r="G6" s="16">
        <f>IF(G4=0,,G5/G4*1000)</f>
        <v>0</v>
      </c>
      <c r="H6" s="16">
        <f aca="true" t="shared" si="0" ref="H6:R6">IF(H4=0,,H5/H4*1000)</f>
        <v>0</v>
      </c>
      <c r="I6" s="25">
        <f t="shared" si="0"/>
        <v>0</v>
      </c>
      <c r="J6" s="33">
        <f t="shared" si="0"/>
        <v>0</v>
      </c>
      <c r="K6" s="29">
        <f t="shared" si="0"/>
        <v>0</v>
      </c>
      <c r="L6" s="16">
        <f t="shared" si="0"/>
        <v>0</v>
      </c>
      <c r="M6" s="16">
        <v>0</v>
      </c>
      <c r="N6" s="16">
        <f>IF(N4=0,,N5/N4*1000)</f>
        <v>0</v>
      </c>
      <c r="O6" s="16">
        <f t="shared" si="0"/>
        <v>0</v>
      </c>
      <c r="P6" s="46">
        <f t="shared" si="0"/>
        <v>0</v>
      </c>
      <c r="Q6" s="33">
        <f t="shared" si="0"/>
        <v>0</v>
      </c>
      <c r="R6" s="29">
        <f t="shared" si="0"/>
        <v>0</v>
      </c>
      <c r="S6" s="10"/>
    </row>
    <row r="7" spans="1:19" s="8" customFormat="1" ht="16.5" customHeight="1">
      <c r="A7" s="108" t="s">
        <v>19</v>
      </c>
      <c r="B7" s="59" t="s">
        <v>9</v>
      </c>
      <c r="C7" s="59" t="s">
        <v>1</v>
      </c>
      <c r="D7" s="105"/>
      <c r="E7" s="15"/>
      <c r="F7" s="15"/>
      <c r="G7" s="15"/>
      <c r="H7" s="15"/>
      <c r="I7" s="24"/>
      <c r="J7" s="32">
        <f>SUM(D7:I7)</f>
        <v>0</v>
      </c>
      <c r="K7" s="28"/>
      <c r="L7" s="15"/>
      <c r="M7" s="15"/>
      <c r="N7" s="15"/>
      <c r="O7" s="15"/>
      <c r="P7" s="44"/>
      <c r="Q7" s="32">
        <f>SUM(K7:P7)</f>
        <v>0</v>
      </c>
      <c r="R7" s="28">
        <f>J7+Q7</f>
        <v>0</v>
      </c>
      <c r="S7" s="7"/>
    </row>
    <row r="8" spans="1:19" s="8" customFormat="1" ht="16.5" customHeight="1">
      <c r="A8" s="109"/>
      <c r="B8" s="59" t="s">
        <v>10</v>
      </c>
      <c r="C8" s="59" t="s">
        <v>2</v>
      </c>
      <c r="D8" s="105"/>
      <c r="E8" s="15"/>
      <c r="F8" s="15"/>
      <c r="G8" s="15"/>
      <c r="H8" s="15"/>
      <c r="I8" s="24"/>
      <c r="J8" s="32">
        <f>SUM(D8:I8)</f>
        <v>0</v>
      </c>
      <c r="K8" s="28"/>
      <c r="L8" s="17"/>
      <c r="M8" s="15"/>
      <c r="N8" s="17"/>
      <c r="O8" s="17"/>
      <c r="P8" s="45"/>
      <c r="Q8" s="32">
        <f>SUM(K8:P8)</f>
        <v>0</v>
      </c>
      <c r="R8" s="28">
        <f>J8+Q8</f>
        <v>0</v>
      </c>
      <c r="S8" s="7"/>
    </row>
    <row r="9" spans="1:19" s="8" customFormat="1" ht="16.5" customHeight="1" thickBot="1">
      <c r="A9" s="110"/>
      <c r="B9" s="60" t="s">
        <v>18</v>
      </c>
      <c r="C9" s="61" t="s">
        <v>3</v>
      </c>
      <c r="D9" s="48">
        <f>IF(D7=0,,D8/D7*1000)</f>
        <v>0</v>
      </c>
      <c r="E9" s="16">
        <f>IF(E7=0,,E8/E7*1000)</f>
        <v>0</v>
      </c>
      <c r="F9" s="16">
        <f>IF(F7=0,,F8/F7*1000)</f>
        <v>0</v>
      </c>
      <c r="G9" s="16">
        <f>IF(G7=0,,G8/G7*1000)</f>
        <v>0</v>
      </c>
      <c r="H9" s="16">
        <f aca="true" t="shared" si="1" ref="H9:R9">IF(H7=0,,H8/H7*1000)</f>
        <v>0</v>
      </c>
      <c r="I9" s="25">
        <f t="shared" si="1"/>
        <v>0</v>
      </c>
      <c r="J9" s="33">
        <f t="shared" si="1"/>
        <v>0</v>
      </c>
      <c r="K9" s="29">
        <f t="shared" si="1"/>
        <v>0</v>
      </c>
      <c r="L9" s="16">
        <f t="shared" si="1"/>
        <v>0</v>
      </c>
      <c r="M9" s="16">
        <v>0</v>
      </c>
      <c r="N9" s="16">
        <f>IF(N7=0,,N8/N7*1000)</f>
        <v>0</v>
      </c>
      <c r="O9" s="16">
        <f t="shared" si="1"/>
        <v>0</v>
      </c>
      <c r="P9" s="46">
        <f t="shared" si="1"/>
        <v>0</v>
      </c>
      <c r="Q9" s="33">
        <f t="shared" si="1"/>
        <v>0</v>
      </c>
      <c r="R9" s="29">
        <f t="shared" si="1"/>
        <v>0</v>
      </c>
      <c r="S9" s="7"/>
    </row>
    <row r="10" spans="1:19" s="8" customFormat="1" ht="16.5" customHeight="1">
      <c r="A10" s="108" t="s">
        <v>20</v>
      </c>
      <c r="B10" s="59" t="s">
        <v>9</v>
      </c>
      <c r="C10" s="59" t="s">
        <v>1</v>
      </c>
      <c r="D10" s="47"/>
      <c r="E10" s="15"/>
      <c r="F10" s="15"/>
      <c r="G10" s="15"/>
      <c r="H10" s="15"/>
      <c r="I10" s="24"/>
      <c r="J10" s="32">
        <f>SUM(D10:I10)</f>
        <v>0</v>
      </c>
      <c r="K10" s="28"/>
      <c r="L10" s="15"/>
      <c r="M10" s="15"/>
      <c r="N10" s="15"/>
      <c r="O10" s="15"/>
      <c r="P10" s="44"/>
      <c r="Q10" s="32">
        <f>SUM(K10:P10)</f>
        <v>0</v>
      </c>
      <c r="R10" s="28">
        <f>J10+Q10</f>
        <v>0</v>
      </c>
      <c r="S10" s="7"/>
    </row>
    <row r="11" spans="1:19" s="8" customFormat="1" ht="16.5" customHeight="1">
      <c r="A11" s="109"/>
      <c r="B11" s="59" t="s">
        <v>10</v>
      </c>
      <c r="C11" s="59" t="s">
        <v>2</v>
      </c>
      <c r="D11" s="47"/>
      <c r="E11" s="17"/>
      <c r="F11" s="17"/>
      <c r="G11" s="17"/>
      <c r="H11" s="17"/>
      <c r="I11" s="26"/>
      <c r="J11" s="34">
        <f>SUM(D11:I11)</f>
        <v>0</v>
      </c>
      <c r="K11" s="30"/>
      <c r="L11" s="17"/>
      <c r="M11" s="17"/>
      <c r="N11" s="17"/>
      <c r="O11" s="17"/>
      <c r="P11" s="45"/>
      <c r="Q11" s="34">
        <f>SUM(K11:P11)</f>
        <v>0</v>
      </c>
      <c r="R11" s="30">
        <f>J11+Q11</f>
        <v>0</v>
      </c>
      <c r="S11" s="7"/>
    </row>
    <row r="12" spans="1:19" s="8" customFormat="1" ht="16.5" customHeight="1" thickBot="1">
      <c r="A12" s="110"/>
      <c r="B12" s="60" t="s">
        <v>18</v>
      </c>
      <c r="C12" s="61" t="s">
        <v>3</v>
      </c>
      <c r="D12" s="48">
        <f>IF(D10=0,,D11/D10*1000)</f>
        <v>0</v>
      </c>
      <c r="E12" s="16">
        <f>IF(E10=0,,E11/E10*1000)</f>
        <v>0</v>
      </c>
      <c r="F12" s="16">
        <f>IF(F10=0,,F11/F10*1000)</f>
        <v>0</v>
      </c>
      <c r="G12" s="16">
        <f aca="true" t="shared" si="2" ref="G12:R12">IF(G10=0,,G11/G10*1000)</f>
        <v>0</v>
      </c>
      <c r="H12" s="16">
        <f t="shared" si="2"/>
        <v>0</v>
      </c>
      <c r="I12" s="25">
        <f t="shared" si="2"/>
        <v>0</v>
      </c>
      <c r="J12" s="33">
        <f t="shared" si="2"/>
        <v>0</v>
      </c>
      <c r="K12" s="29">
        <f t="shared" si="2"/>
        <v>0</v>
      </c>
      <c r="L12" s="16">
        <f t="shared" si="2"/>
        <v>0</v>
      </c>
      <c r="M12" s="16">
        <v>0</v>
      </c>
      <c r="N12" s="16">
        <f>IF(N10=0,,N11/N10*1000)</f>
        <v>0</v>
      </c>
      <c r="O12" s="16">
        <f t="shared" si="2"/>
        <v>0</v>
      </c>
      <c r="P12" s="46">
        <f t="shared" si="2"/>
        <v>0</v>
      </c>
      <c r="Q12" s="33">
        <f t="shared" si="2"/>
        <v>0</v>
      </c>
      <c r="R12" s="29">
        <f t="shared" si="2"/>
        <v>0</v>
      </c>
      <c r="S12" s="10"/>
    </row>
    <row r="13" spans="1:19" s="8" customFormat="1" ht="16.5" customHeight="1">
      <c r="A13" s="108" t="s">
        <v>43</v>
      </c>
      <c r="B13" s="59" t="s">
        <v>9</v>
      </c>
      <c r="C13" s="59" t="s">
        <v>1</v>
      </c>
      <c r="D13" s="47"/>
      <c r="E13" s="15"/>
      <c r="F13" s="15"/>
      <c r="G13" s="15"/>
      <c r="H13" s="15"/>
      <c r="I13" s="24"/>
      <c r="J13" s="32">
        <f>SUM(D13:I13)</f>
        <v>0</v>
      </c>
      <c r="K13" s="28"/>
      <c r="L13" s="15"/>
      <c r="M13" s="15"/>
      <c r="N13" s="15"/>
      <c r="O13" s="15"/>
      <c r="P13" s="44"/>
      <c r="Q13" s="32">
        <f>SUM(K13:P13)</f>
        <v>0</v>
      </c>
      <c r="R13" s="28">
        <f>J13+Q13</f>
        <v>0</v>
      </c>
      <c r="S13" s="7"/>
    </row>
    <row r="14" spans="1:19" s="8" customFormat="1" ht="16.5" customHeight="1">
      <c r="A14" s="109"/>
      <c r="B14" s="59" t="s">
        <v>10</v>
      </c>
      <c r="C14" s="59" t="s">
        <v>2</v>
      </c>
      <c r="D14" s="47"/>
      <c r="E14" s="17"/>
      <c r="F14" s="15"/>
      <c r="G14" s="17"/>
      <c r="H14" s="17"/>
      <c r="I14" s="26"/>
      <c r="J14" s="34">
        <f>SUM(D14:I14)</f>
        <v>0</v>
      </c>
      <c r="K14" s="30"/>
      <c r="L14" s="17"/>
      <c r="M14" s="17"/>
      <c r="N14" s="17"/>
      <c r="O14" s="17"/>
      <c r="P14" s="45"/>
      <c r="Q14" s="34">
        <f>SUM(K14:P14)</f>
        <v>0</v>
      </c>
      <c r="R14" s="30">
        <f>J14+Q14</f>
        <v>0</v>
      </c>
      <c r="S14" s="7"/>
    </row>
    <row r="15" spans="1:19" s="8" customFormat="1" ht="16.5" customHeight="1" thickBot="1">
      <c r="A15" s="110"/>
      <c r="B15" s="60" t="s">
        <v>18</v>
      </c>
      <c r="C15" s="61" t="s">
        <v>3</v>
      </c>
      <c r="D15" s="48">
        <f>IF(D13=0,,D14/D13*1000)</f>
        <v>0</v>
      </c>
      <c r="E15" s="16">
        <f>IF(E13=0,,E14/E13*1000)</f>
        <v>0</v>
      </c>
      <c r="F15" s="16">
        <f>IF(F13=0,,F14/F13*1000)</f>
        <v>0</v>
      </c>
      <c r="G15" s="16">
        <f aca="true" t="shared" si="3" ref="G15:R15">IF(G13=0,,G14/G13*1000)</f>
        <v>0</v>
      </c>
      <c r="H15" s="16">
        <f t="shared" si="3"/>
        <v>0</v>
      </c>
      <c r="I15" s="25">
        <f t="shared" si="3"/>
        <v>0</v>
      </c>
      <c r="J15" s="33">
        <f t="shared" si="3"/>
        <v>0</v>
      </c>
      <c r="K15" s="29">
        <f t="shared" si="3"/>
        <v>0</v>
      </c>
      <c r="L15" s="16">
        <f t="shared" si="3"/>
        <v>0</v>
      </c>
      <c r="M15" s="16">
        <v>0</v>
      </c>
      <c r="N15" s="16">
        <f>IF(N13=0,,N14/N13*1000)</f>
        <v>0</v>
      </c>
      <c r="O15" s="16">
        <f t="shared" si="3"/>
        <v>0</v>
      </c>
      <c r="P15" s="46">
        <f t="shared" si="3"/>
        <v>0</v>
      </c>
      <c r="Q15" s="33">
        <f t="shared" si="3"/>
        <v>0</v>
      </c>
      <c r="R15" s="29">
        <f t="shared" si="3"/>
        <v>0</v>
      </c>
      <c r="S15" s="10"/>
    </row>
    <row r="16" spans="1:19" s="8" customFormat="1" ht="16.5" customHeight="1">
      <c r="A16" s="108" t="s">
        <v>44</v>
      </c>
      <c r="B16" s="59" t="s">
        <v>9</v>
      </c>
      <c r="C16" s="59" t="s">
        <v>1</v>
      </c>
      <c r="D16" s="47"/>
      <c r="E16" s="15"/>
      <c r="F16" s="15"/>
      <c r="G16" s="15"/>
      <c r="H16" s="15"/>
      <c r="I16" s="24"/>
      <c r="J16" s="32">
        <f>SUM(D16:I16)</f>
        <v>0</v>
      </c>
      <c r="K16" s="28"/>
      <c r="L16" s="15"/>
      <c r="M16" s="15"/>
      <c r="N16" s="15"/>
      <c r="O16" s="15"/>
      <c r="P16" s="44"/>
      <c r="Q16" s="32">
        <f>SUM(K16:P16)</f>
        <v>0</v>
      </c>
      <c r="R16" s="28">
        <f>J16+Q16</f>
        <v>0</v>
      </c>
      <c r="S16" s="7"/>
    </row>
    <row r="17" spans="1:19" s="8" customFormat="1" ht="16.5" customHeight="1">
      <c r="A17" s="109"/>
      <c r="B17" s="59" t="s">
        <v>10</v>
      </c>
      <c r="C17" s="59" t="s">
        <v>2</v>
      </c>
      <c r="D17" s="47"/>
      <c r="E17" s="15"/>
      <c r="F17" s="15"/>
      <c r="G17" s="15"/>
      <c r="H17" s="15"/>
      <c r="I17" s="24"/>
      <c r="J17" s="32">
        <f>SUM(D17:I17)</f>
        <v>0</v>
      </c>
      <c r="K17" s="28"/>
      <c r="L17" s="17"/>
      <c r="M17" s="15"/>
      <c r="N17" s="17"/>
      <c r="O17" s="17"/>
      <c r="P17" s="45"/>
      <c r="Q17" s="32">
        <f>SUM(K17:P17)</f>
        <v>0</v>
      </c>
      <c r="R17" s="28">
        <f>J17+Q17</f>
        <v>0</v>
      </c>
      <c r="S17" s="7"/>
    </row>
    <row r="18" spans="1:19" s="8" customFormat="1" ht="16.5" customHeight="1" thickBot="1">
      <c r="A18" s="110"/>
      <c r="B18" s="60" t="s">
        <v>18</v>
      </c>
      <c r="C18" s="61" t="s">
        <v>3</v>
      </c>
      <c r="D18" s="48">
        <f>IF(D16=0,,D17/D16*1000)</f>
        <v>0</v>
      </c>
      <c r="E18" s="16">
        <f>IF(E16=0,,E17/E16*1000)</f>
        <v>0</v>
      </c>
      <c r="F18" s="16">
        <f>IF(F16=0,,F17/F16*1000)</f>
        <v>0</v>
      </c>
      <c r="G18" s="16">
        <f aca="true" t="shared" si="4" ref="G18:R18">IF(G16=0,,G17/G16*1000)</f>
        <v>0</v>
      </c>
      <c r="H18" s="16">
        <f t="shared" si="4"/>
        <v>0</v>
      </c>
      <c r="I18" s="25">
        <f t="shared" si="4"/>
        <v>0</v>
      </c>
      <c r="J18" s="33">
        <f t="shared" si="4"/>
        <v>0</v>
      </c>
      <c r="K18" s="29">
        <f t="shared" si="4"/>
        <v>0</v>
      </c>
      <c r="L18" s="16">
        <f t="shared" si="4"/>
        <v>0</v>
      </c>
      <c r="M18" s="16">
        <v>0</v>
      </c>
      <c r="N18" s="16">
        <f>IF(N16=0,,N17/N16*1000)</f>
        <v>0</v>
      </c>
      <c r="O18" s="16">
        <f t="shared" si="4"/>
        <v>0</v>
      </c>
      <c r="P18" s="46">
        <f t="shared" si="4"/>
        <v>0</v>
      </c>
      <c r="Q18" s="33">
        <f t="shared" si="4"/>
        <v>0</v>
      </c>
      <c r="R18" s="29">
        <f t="shared" si="4"/>
        <v>0</v>
      </c>
      <c r="S18" s="10"/>
    </row>
    <row r="19" spans="1:19" s="8" customFormat="1" ht="16.5" customHeight="1">
      <c r="A19" s="108" t="s">
        <v>25</v>
      </c>
      <c r="B19" s="59" t="s">
        <v>9</v>
      </c>
      <c r="C19" s="59" t="s">
        <v>1</v>
      </c>
      <c r="D19" s="47"/>
      <c r="E19" s="15"/>
      <c r="F19" s="15"/>
      <c r="G19" s="15"/>
      <c r="H19" s="15"/>
      <c r="I19" s="24"/>
      <c r="J19" s="32">
        <f>SUM(D19:I19)</f>
        <v>0</v>
      </c>
      <c r="K19" s="28"/>
      <c r="L19" s="15"/>
      <c r="M19" s="15"/>
      <c r="N19" s="15"/>
      <c r="O19" s="15"/>
      <c r="P19" s="44"/>
      <c r="Q19" s="32">
        <f>SUM(K19:P19)</f>
        <v>0</v>
      </c>
      <c r="R19" s="28">
        <f>J19+Q19</f>
        <v>0</v>
      </c>
      <c r="S19" s="7"/>
    </row>
    <row r="20" spans="1:19" s="8" customFormat="1" ht="16.5" customHeight="1">
      <c r="A20" s="109"/>
      <c r="B20" s="59" t="s">
        <v>10</v>
      </c>
      <c r="C20" s="59" t="s">
        <v>2</v>
      </c>
      <c r="D20" s="47"/>
      <c r="E20" s="15"/>
      <c r="F20" s="15"/>
      <c r="G20" s="15"/>
      <c r="H20" s="15"/>
      <c r="I20" s="24"/>
      <c r="J20" s="32">
        <f>SUM(D20:I20)</f>
        <v>0</v>
      </c>
      <c r="K20" s="28"/>
      <c r="L20" s="17"/>
      <c r="M20" s="15"/>
      <c r="N20" s="17"/>
      <c r="O20" s="17"/>
      <c r="P20" s="45"/>
      <c r="Q20" s="32">
        <f>SUM(K20:P20)</f>
        <v>0</v>
      </c>
      <c r="R20" s="28">
        <f>J20+Q20</f>
        <v>0</v>
      </c>
      <c r="S20" s="7"/>
    </row>
    <row r="21" spans="1:19" s="8" customFormat="1" ht="16.5" customHeight="1" thickBot="1">
      <c r="A21" s="110"/>
      <c r="B21" s="60" t="s">
        <v>18</v>
      </c>
      <c r="C21" s="61" t="s">
        <v>3</v>
      </c>
      <c r="D21" s="48">
        <f>IF(D19=0,,D20/D19*1000)</f>
        <v>0</v>
      </c>
      <c r="E21" s="16">
        <f>IF(E19=0,,E20/E19*1000)</f>
        <v>0</v>
      </c>
      <c r="F21" s="16">
        <f>IF(F19=0,,F20/F19*1000)</f>
        <v>0</v>
      </c>
      <c r="G21" s="16">
        <f aca="true" t="shared" si="5" ref="G21:R21">IF(G19=0,,G20/G19*1000)</f>
        <v>0</v>
      </c>
      <c r="H21" s="16">
        <f t="shared" si="5"/>
        <v>0</v>
      </c>
      <c r="I21" s="25">
        <f t="shared" si="5"/>
        <v>0</v>
      </c>
      <c r="J21" s="33">
        <f t="shared" si="5"/>
        <v>0</v>
      </c>
      <c r="K21" s="29">
        <f t="shared" si="5"/>
        <v>0</v>
      </c>
      <c r="L21" s="16">
        <f t="shared" si="5"/>
        <v>0</v>
      </c>
      <c r="M21" s="16">
        <v>0</v>
      </c>
      <c r="N21" s="16">
        <f>IF(N19=0,,N20/N19*1000)</f>
        <v>0</v>
      </c>
      <c r="O21" s="16">
        <f t="shared" si="5"/>
        <v>0</v>
      </c>
      <c r="P21" s="46">
        <f t="shared" si="5"/>
        <v>0</v>
      </c>
      <c r="Q21" s="33">
        <f t="shared" si="5"/>
        <v>0</v>
      </c>
      <c r="R21" s="29">
        <f t="shared" si="5"/>
        <v>0</v>
      </c>
      <c r="S21" s="10"/>
    </row>
    <row r="22" spans="1:19" s="8" customFormat="1" ht="16.5" customHeight="1">
      <c r="A22" s="108" t="s">
        <v>21</v>
      </c>
      <c r="B22" s="59" t="s">
        <v>9</v>
      </c>
      <c r="C22" s="59" t="s">
        <v>1</v>
      </c>
      <c r="D22" s="47"/>
      <c r="E22" s="15"/>
      <c r="F22" s="15"/>
      <c r="G22" s="15"/>
      <c r="H22" s="15"/>
      <c r="I22" s="24"/>
      <c r="J22" s="32">
        <f>SUM(D22:I22)</f>
        <v>0</v>
      </c>
      <c r="K22" s="28"/>
      <c r="L22" s="15"/>
      <c r="M22" s="15"/>
      <c r="N22" s="15"/>
      <c r="O22" s="15"/>
      <c r="P22" s="44"/>
      <c r="Q22" s="32">
        <f>SUM(K22:P22)</f>
        <v>0</v>
      </c>
      <c r="R22" s="28">
        <f>J22+Q22</f>
        <v>0</v>
      </c>
      <c r="S22" s="7"/>
    </row>
    <row r="23" spans="1:19" s="8" customFormat="1" ht="16.5" customHeight="1">
      <c r="A23" s="109"/>
      <c r="B23" s="59" t="s">
        <v>10</v>
      </c>
      <c r="C23" s="59" t="s">
        <v>2</v>
      </c>
      <c r="D23" s="47"/>
      <c r="E23" s="15"/>
      <c r="F23" s="15"/>
      <c r="G23" s="15"/>
      <c r="H23" s="15"/>
      <c r="I23" s="24"/>
      <c r="J23" s="32">
        <f>SUM(D23:I23)</f>
        <v>0</v>
      </c>
      <c r="K23" s="28"/>
      <c r="L23" s="17"/>
      <c r="M23" s="15"/>
      <c r="N23" s="17"/>
      <c r="O23" s="17"/>
      <c r="P23" s="45"/>
      <c r="Q23" s="32">
        <f>SUM(K23:P23)</f>
        <v>0</v>
      </c>
      <c r="R23" s="28">
        <f>J23+Q23</f>
        <v>0</v>
      </c>
      <c r="S23" s="7"/>
    </row>
    <row r="24" spans="1:19" s="8" customFormat="1" ht="16.5" customHeight="1" thickBot="1">
      <c r="A24" s="110"/>
      <c r="B24" s="60" t="s">
        <v>18</v>
      </c>
      <c r="C24" s="61" t="s">
        <v>3</v>
      </c>
      <c r="D24" s="48">
        <f>IF(D22=0,,D23/D22*1000)</f>
        <v>0</v>
      </c>
      <c r="E24" s="16">
        <f>IF(E22=0,,E23/E22*1000)</f>
        <v>0</v>
      </c>
      <c r="F24" s="16">
        <f>IF(F22=0,,F23/F22*1000)</f>
        <v>0</v>
      </c>
      <c r="G24" s="16">
        <f aca="true" t="shared" si="6" ref="G24:R24">IF(G22=0,,G23/G22*1000)</f>
        <v>0</v>
      </c>
      <c r="H24" s="16">
        <f t="shared" si="6"/>
        <v>0</v>
      </c>
      <c r="I24" s="25">
        <f t="shared" si="6"/>
        <v>0</v>
      </c>
      <c r="J24" s="33">
        <f t="shared" si="6"/>
        <v>0</v>
      </c>
      <c r="K24" s="29">
        <f t="shared" si="6"/>
        <v>0</v>
      </c>
      <c r="L24" s="16">
        <f t="shared" si="6"/>
        <v>0</v>
      </c>
      <c r="M24" s="16">
        <v>0</v>
      </c>
      <c r="N24" s="16">
        <f>IF(N22=0,,N23/N22*1000)</f>
        <v>0</v>
      </c>
      <c r="O24" s="16">
        <f t="shared" si="6"/>
        <v>0</v>
      </c>
      <c r="P24" s="46">
        <f t="shared" si="6"/>
        <v>0</v>
      </c>
      <c r="Q24" s="33">
        <f t="shared" si="6"/>
        <v>0</v>
      </c>
      <c r="R24" s="29">
        <f t="shared" si="6"/>
        <v>0</v>
      </c>
      <c r="S24" s="10"/>
    </row>
    <row r="25" spans="1:19" s="8" customFormat="1" ht="16.5" customHeight="1">
      <c r="A25" s="108" t="s">
        <v>22</v>
      </c>
      <c r="B25" s="59" t="s">
        <v>9</v>
      </c>
      <c r="C25" s="59" t="s">
        <v>1</v>
      </c>
      <c r="D25" s="47"/>
      <c r="E25" s="15"/>
      <c r="F25" s="15"/>
      <c r="G25" s="15"/>
      <c r="H25" s="15"/>
      <c r="I25" s="24"/>
      <c r="J25" s="32">
        <f>SUM(D25:I25)</f>
        <v>0</v>
      </c>
      <c r="K25" s="28"/>
      <c r="L25" s="15"/>
      <c r="M25" s="15"/>
      <c r="N25" s="15"/>
      <c r="O25" s="15"/>
      <c r="P25" s="44"/>
      <c r="Q25" s="32">
        <f>SUM(K25:P25)</f>
        <v>0</v>
      </c>
      <c r="R25" s="28">
        <f>J25+Q25</f>
        <v>0</v>
      </c>
      <c r="S25" s="7"/>
    </row>
    <row r="26" spans="1:19" s="8" customFormat="1" ht="16.5" customHeight="1">
      <c r="A26" s="109"/>
      <c r="B26" s="59" t="s">
        <v>10</v>
      </c>
      <c r="C26" s="59" t="s">
        <v>2</v>
      </c>
      <c r="D26" s="47"/>
      <c r="E26" s="15"/>
      <c r="F26" s="15"/>
      <c r="G26" s="15"/>
      <c r="H26" s="15"/>
      <c r="I26" s="24"/>
      <c r="J26" s="32">
        <f>SUM(D26:I26)</f>
        <v>0</v>
      </c>
      <c r="K26" s="28"/>
      <c r="L26" s="17"/>
      <c r="M26" s="15"/>
      <c r="N26" s="17"/>
      <c r="O26" s="17"/>
      <c r="P26" s="45"/>
      <c r="Q26" s="32">
        <f>SUM(K26:P26)</f>
        <v>0</v>
      </c>
      <c r="R26" s="28">
        <f>J26+Q26</f>
        <v>0</v>
      </c>
      <c r="S26" s="7"/>
    </row>
    <row r="27" spans="1:19" s="8" customFormat="1" ht="16.5" customHeight="1" thickBot="1">
      <c r="A27" s="110"/>
      <c r="B27" s="60" t="s">
        <v>18</v>
      </c>
      <c r="C27" s="61" t="s">
        <v>3</v>
      </c>
      <c r="D27" s="48">
        <f>IF(D25=0,,D26/D25*1000)</f>
        <v>0</v>
      </c>
      <c r="E27" s="16">
        <f>IF(E25=0,,E26/E25*1000)</f>
        <v>0</v>
      </c>
      <c r="F27" s="16">
        <f>IF(F25=0,,F26/F25*1000)</f>
        <v>0</v>
      </c>
      <c r="G27" s="16">
        <f aca="true" t="shared" si="7" ref="G27:R27">IF(G25=0,,G26/G25*1000)</f>
        <v>0</v>
      </c>
      <c r="H27" s="16">
        <f t="shared" si="7"/>
        <v>0</v>
      </c>
      <c r="I27" s="25">
        <f t="shared" si="7"/>
        <v>0</v>
      </c>
      <c r="J27" s="33">
        <f t="shared" si="7"/>
        <v>0</v>
      </c>
      <c r="K27" s="29">
        <f t="shared" si="7"/>
        <v>0</v>
      </c>
      <c r="L27" s="16">
        <f t="shared" si="7"/>
        <v>0</v>
      </c>
      <c r="M27" s="16">
        <v>0</v>
      </c>
      <c r="N27" s="16">
        <f>IF(N25=0,,N26/N25*1000)</f>
        <v>0</v>
      </c>
      <c r="O27" s="16">
        <f t="shared" si="7"/>
        <v>0</v>
      </c>
      <c r="P27" s="46">
        <f t="shared" si="7"/>
        <v>0</v>
      </c>
      <c r="Q27" s="33">
        <f t="shared" si="7"/>
        <v>0</v>
      </c>
      <c r="R27" s="29">
        <f t="shared" si="7"/>
        <v>0</v>
      </c>
      <c r="S27" s="10"/>
    </row>
    <row r="28" spans="1:19" s="8" customFormat="1" ht="16.5" customHeight="1">
      <c r="A28" s="108" t="s">
        <v>11</v>
      </c>
      <c r="B28" s="59" t="s">
        <v>9</v>
      </c>
      <c r="C28" s="59" t="s">
        <v>1</v>
      </c>
      <c r="D28" s="47">
        <v>4</v>
      </c>
      <c r="E28" s="15"/>
      <c r="F28" s="15">
        <v>5</v>
      </c>
      <c r="G28" s="15"/>
      <c r="H28" s="15"/>
      <c r="I28" s="44"/>
      <c r="J28" s="32">
        <f>SUM(D28:I28)</f>
        <v>9</v>
      </c>
      <c r="K28" s="28"/>
      <c r="L28" s="15"/>
      <c r="M28" s="15"/>
      <c r="N28" s="15">
        <v>4</v>
      </c>
      <c r="O28" s="15"/>
      <c r="P28" s="44">
        <v>4</v>
      </c>
      <c r="Q28" s="32">
        <f>SUM(K28:P28)</f>
        <v>8</v>
      </c>
      <c r="R28" s="28">
        <f>J28+Q28</f>
        <v>17</v>
      </c>
      <c r="S28" s="7"/>
    </row>
    <row r="29" spans="1:19" s="8" customFormat="1" ht="16.5" customHeight="1">
      <c r="A29" s="109"/>
      <c r="B29" s="59" t="s">
        <v>10</v>
      </c>
      <c r="C29" s="59" t="s">
        <v>2</v>
      </c>
      <c r="D29" s="47">
        <v>2963</v>
      </c>
      <c r="E29" s="15"/>
      <c r="F29" s="17">
        <v>2944</v>
      </c>
      <c r="G29" s="15"/>
      <c r="H29" s="17"/>
      <c r="I29" s="45"/>
      <c r="J29" s="32">
        <f>SUM(D29:I29)</f>
        <v>5907</v>
      </c>
      <c r="K29" s="28"/>
      <c r="L29" s="17"/>
      <c r="M29" s="17"/>
      <c r="N29" s="17">
        <v>2963</v>
      </c>
      <c r="O29" s="17"/>
      <c r="P29" s="45">
        <v>3019</v>
      </c>
      <c r="Q29" s="32">
        <f>SUM(K29:P29)</f>
        <v>5982</v>
      </c>
      <c r="R29" s="28">
        <f>J29+Q29</f>
        <v>11889</v>
      </c>
      <c r="S29" s="7"/>
    </row>
    <row r="30" spans="1:19" s="8" customFormat="1" ht="16.5" customHeight="1" thickBot="1">
      <c r="A30" s="110"/>
      <c r="B30" s="60" t="s">
        <v>18</v>
      </c>
      <c r="C30" s="61" t="s">
        <v>3</v>
      </c>
      <c r="D30" s="48">
        <f>IF(D28=0,,D29/D28*1000)</f>
        <v>740750</v>
      </c>
      <c r="E30" s="16">
        <f>IF(E28=0,,E29/E28*1000)</f>
        <v>0</v>
      </c>
      <c r="F30" s="16">
        <f>IF(F28=0,,F29/F28*1000)</f>
        <v>588800</v>
      </c>
      <c r="G30" s="16">
        <f aca="true" t="shared" si="8" ref="G30:R30">IF(G28=0,,G29/G28*1000)</f>
        <v>0</v>
      </c>
      <c r="H30" s="16">
        <f t="shared" si="8"/>
        <v>0</v>
      </c>
      <c r="I30" s="46">
        <f t="shared" si="8"/>
        <v>0</v>
      </c>
      <c r="J30" s="33">
        <f t="shared" si="8"/>
        <v>656333.3333333334</v>
      </c>
      <c r="K30" s="29">
        <f t="shared" si="8"/>
        <v>0</v>
      </c>
      <c r="L30" s="16">
        <f t="shared" si="8"/>
        <v>0</v>
      </c>
      <c r="M30" s="16">
        <f>IF(M28=0,,M29/M28*1000)</f>
        <v>0</v>
      </c>
      <c r="N30" s="16">
        <f>IF(N28=0,,N29/N28*1000)</f>
        <v>740750</v>
      </c>
      <c r="O30" s="16">
        <f t="shared" si="8"/>
        <v>0</v>
      </c>
      <c r="P30" s="46">
        <f t="shared" si="8"/>
        <v>754750</v>
      </c>
      <c r="Q30" s="33">
        <f t="shared" si="8"/>
        <v>747750</v>
      </c>
      <c r="R30" s="29">
        <f t="shared" si="8"/>
        <v>699352.9411764706</v>
      </c>
      <c r="S30" s="10"/>
    </row>
    <row r="31" spans="1:19" s="8" customFormat="1" ht="16.5" customHeight="1">
      <c r="A31" s="108" t="s">
        <v>23</v>
      </c>
      <c r="B31" s="59" t="s">
        <v>9</v>
      </c>
      <c r="C31" s="59" t="s">
        <v>1</v>
      </c>
      <c r="D31" s="47"/>
      <c r="E31" s="15"/>
      <c r="F31" s="15"/>
      <c r="G31" s="15"/>
      <c r="H31" s="15"/>
      <c r="I31" s="44"/>
      <c r="J31" s="32">
        <f>SUM(D31:I31)</f>
        <v>0</v>
      </c>
      <c r="K31" s="28"/>
      <c r="L31" s="15"/>
      <c r="M31" s="15"/>
      <c r="N31" s="15"/>
      <c r="O31" s="15"/>
      <c r="P31" s="44"/>
      <c r="Q31" s="32">
        <f>SUM(K31:P31)</f>
        <v>0</v>
      </c>
      <c r="R31" s="28">
        <f>J31+Q31</f>
        <v>0</v>
      </c>
      <c r="S31" s="7"/>
    </row>
    <row r="32" spans="1:19" s="8" customFormat="1" ht="16.5" customHeight="1">
      <c r="A32" s="109"/>
      <c r="B32" s="59" t="s">
        <v>10</v>
      </c>
      <c r="C32" s="59" t="s">
        <v>2</v>
      </c>
      <c r="D32" s="47"/>
      <c r="E32" s="17"/>
      <c r="F32" s="17"/>
      <c r="G32" s="49"/>
      <c r="H32" s="49"/>
      <c r="I32" s="45"/>
      <c r="J32" s="34">
        <f>SUM(D32:I32)</f>
        <v>0</v>
      </c>
      <c r="K32" s="30"/>
      <c r="L32" s="17"/>
      <c r="M32" s="17"/>
      <c r="N32" s="17"/>
      <c r="O32" s="17"/>
      <c r="P32" s="45"/>
      <c r="Q32" s="34">
        <f>SUM(K32:P32)</f>
        <v>0</v>
      </c>
      <c r="R32" s="30">
        <f>J32+Q32</f>
        <v>0</v>
      </c>
      <c r="S32" s="7"/>
    </row>
    <row r="33" spans="1:19" s="8" customFormat="1" ht="16.5" customHeight="1" thickBot="1">
      <c r="A33" s="110"/>
      <c r="B33" s="60" t="s">
        <v>18</v>
      </c>
      <c r="C33" s="61" t="s">
        <v>3</v>
      </c>
      <c r="D33" s="48">
        <f>IF(D31=0,,D32/D31*1000)</f>
        <v>0</v>
      </c>
      <c r="E33" s="16">
        <f>IF(E31=0,,E32/E31*1000)</f>
        <v>0</v>
      </c>
      <c r="F33" s="16">
        <f>IF(F31=0,,F32/F31*1000)</f>
        <v>0</v>
      </c>
      <c r="G33" s="16">
        <f aca="true" t="shared" si="9" ref="G33:R33">IF(G31=0,,G32/G31*1000)</f>
        <v>0</v>
      </c>
      <c r="H33" s="16">
        <f t="shared" si="9"/>
        <v>0</v>
      </c>
      <c r="I33" s="46">
        <f t="shared" si="9"/>
        <v>0</v>
      </c>
      <c r="J33" s="33">
        <f t="shared" si="9"/>
        <v>0</v>
      </c>
      <c r="K33" s="29">
        <f t="shared" si="9"/>
        <v>0</v>
      </c>
      <c r="L33" s="16">
        <f t="shared" si="9"/>
        <v>0</v>
      </c>
      <c r="M33" s="16">
        <f>IF(M31=0,,M32/M31*1000)</f>
        <v>0</v>
      </c>
      <c r="N33" s="16">
        <f>IF(N31=0,,N32/N31*1000)</f>
        <v>0</v>
      </c>
      <c r="O33" s="16">
        <f t="shared" si="9"/>
        <v>0</v>
      </c>
      <c r="P33" s="46">
        <f t="shared" si="9"/>
        <v>0</v>
      </c>
      <c r="Q33" s="33">
        <f t="shared" si="9"/>
        <v>0</v>
      </c>
      <c r="R33" s="29">
        <f t="shared" si="9"/>
        <v>0</v>
      </c>
      <c r="S33" s="10"/>
    </row>
    <row r="34" spans="1:19" s="8" customFormat="1" ht="16.5" customHeight="1">
      <c r="A34" s="108" t="s">
        <v>24</v>
      </c>
      <c r="B34" s="59" t="s">
        <v>9</v>
      </c>
      <c r="C34" s="59" t="s">
        <v>1</v>
      </c>
      <c r="D34" s="47"/>
      <c r="E34" s="15"/>
      <c r="F34" s="15"/>
      <c r="G34" s="15"/>
      <c r="H34" s="15"/>
      <c r="I34" s="44"/>
      <c r="J34" s="32">
        <f>SUM(D34:I34)</f>
        <v>0</v>
      </c>
      <c r="K34" s="28"/>
      <c r="L34" s="15"/>
      <c r="M34" s="15"/>
      <c r="N34" s="15"/>
      <c r="O34" s="15"/>
      <c r="P34" s="44"/>
      <c r="Q34" s="32">
        <f>SUM(K34:P34)</f>
        <v>0</v>
      </c>
      <c r="R34" s="28">
        <f>J34+Q34</f>
        <v>0</v>
      </c>
      <c r="S34" s="7"/>
    </row>
    <row r="35" spans="1:19" s="8" customFormat="1" ht="16.5" customHeight="1">
      <c r="A35" s="109"/>
      <c r="B35" s="59" t="s">
        <v>10</v>
      </c>
      <c r="C35" s="59" t="s">
        <v>2</v>
      </c>
      <c r="D35" s="47"/>
      <c r="E35" s="15"/>
      <c r="F35" s="17"/>
      <c r="G35" s="15"/>
      <c r="H35" s="17"/>
      <c r="I35" s="44"/>
      <c r="J35" s="32">
        <f>SUM(D35:I35)</f>
        <v>0</v>
      </c>
      <c r="K35" s="28"/>
      <c r="L35" s="17"/>
      <c r="M35" s="17"/>
      <c r="N35" s="17"/>
      <c r="O35" s="17"/>
      <c r="P35" s="45"/>
      <c r="Q35" s="32">
        <f>SUM(K35:P35)</f>
        <v>0</v>
      </c>
      <c r="R35" s="28">
        <f>J35+Q35</f>
        <v>0</v>
      </c>
      <c r="S35" s="7"/>
    </row>
    <row r="36" spans="1:19" s="8" customFormat="1" ht="16.5" customHeight="1" thickBot="1">
      <c r="A36" s="110"/>
      <c r="B36" s="60" t="s">
        <v>18</v>
      </c>
      <c r="C36" s="61" t="s">
        <v>3</v>
      </c>
      <c r="D36" s="48">
        <f>IF(D34=0,,D35/D34*1000)</f>
        <v>0</v>
      </c>
      <c r="E36" s="16">
        <f>IF(E34=0,,E35/E34*1000)</f>
        <v>0</v>
      </c>
      <c r="F36" s="16">
        <f>IF(F34=0,,F35/F34*1000)</f>
        <v>0</v>
      </c>
      <c r="G36" s="16">
        <f aca="true" t="shared" si="10" ref="G36:R36">IF(G34=0,,G35/G34*1000)</f>
        <v>0</v>
      </c>
      <c r="H36" s="16">
        <f t="shared" si="10"/>
        <v>0</v>
      </c>
      <c r="I36" s="46">
        <f t="shared" si="10"/>
        <v>0</v>
      </c>
      <c r="J36" s="33">
        <f t="shared" si="10"/>
        <v>0</v>
      </c>
      <c r="K36" s="29">
        <f t="shared" si="10"/>
        <v>0</v>
      </c>
      <c r="L36" s="16">
        <f t="shared" si="10"/>
        <v>0</v>
      </c>
      <c r="M36" s="16">
        <f>IF(M34=0,,M35/M34*1000)</f>
        <v>0</v>
      </c>
      <c r="N36" s="16">
        <f>IF(N34=0,,N35/N34*1000)</f>
        <v>0</v>
      </c>
      <c r="O36" s="16">
        <f t="shared" si="10"/>
        <v>0</v>
      </c>
      <c r="P36" s="46">
        <f t="shared" si="10"/>
        <v>0</v>
      </c>
      <c r="Q36" s="33">
        <f t="shared" si="10"/>
        <v>0</v>
      </c>
      <c r="R36" s="29">
        <f t="shared" si="10"/>
        <v>0</v>
      </c>
      <c r="S36" s="10"/>
    </row>
    <row r="37" spans="1:19" s="8" customFormat="1" ht="16.5" customHeight="1">
      <c r="A37" s="108" t="s">
        <v>12</v>
      </c>
      <c r="B37" s="59" t="s">
        <v>9</v>
      </c>
      <c r="C37" s="59" t="s">
        <v>1</v>
      </c>
      <c r="D37" s="47">
        <f>1+6</f>
        <v>7</v>
      </c>
      <c r="E37" s="18">
        <v>7</v>
      </c>
      <c r="F37" s="15"/>
      <c r="G37" s="15">
        <v>14</v>
      </c>
      <c r="H37" s="15"/>
      <c r="I37" s="44">
        <v>10</v>
      </c>
      <c r="J37" s="35">
        <f>SUM(D37:I37)</f>
        <v>38</v>
      </c>
      <c r="K37" s="44">
        <v>3</v>
      </c>
      <c r="L37" s="15">
        <v>8</v>
      </c>
      <c r="M37" s="15"/>
      <c r="N37" s="15">
        <f>1+2</f>
        <v>3</v>
      </c>
      <c r="O37" s="15">
        <v>4</v>
      </c>
      <c r="P37" s="44">
        <f>1+1</f>
        <v>2</v>
      </c>
      <c r="Q37" s="35">
        <f>SUM(K37:P37)</f>
        <v>20</v>
      </c>
      <c r="R37" s="31">
        <f>J37+Q37</f>
        <v>58</v>
      </c>
      <c r="S37" s="7"/>
    </row>
    <row r="38" spans="1:19" s="8" customFormat="1" ht="16.5" customHeight="1">
      <c r="A38" s="109"/>
      <c r="B38" s="59" t="s">
        <v>10</v>
      </c>
      <c r="C38" s="59" t="s">
        <v>2</v>
      </c>
      <c r="D38" s="47">
        <f>881+4328+1492</f>
        <v>6701</v>
      </c>
      <c r="E38" s="17">
        <v>5672</v>
      </c>
      <c r="F38" s="17">
        <v>3114</v>
      </c>
      <c r="G38" s="17">
        <v>10806</v>
      </c>
      <c r="H38" s="17">
        <v>716</v>
      </c>
      <c r="I38" s="45">
        <v>12181</v>
      </c>
      <c r="J38" s="34">
        <f>SUM(D38:I38)</f>
        <v>39190</v>
      </c>
      <c r="K38" s="45">
        <v>1485</v>
      </c>
      <c r="L38" s="17">
        <v>7038</v>
      </c>
      <c r="M38" s="17">
        <v>1350</v>
      </c>
      <c r="N38" s="17">
        <f>580+3555+11352+680</f>
        <v>16167</v>
      </c>
      <c r="O38" s="17">
        <v>10348</v>
      </c>
      <c r="P38" s="45">
        <f>963+19544+1482</f>
        <v>21989</v>
      </c>
      <c r="Q38" s="34">
        <f>SUM(K38:P38)</f>
        <v>58377</v>
      </c>
      <c r="R38" s="30">
        <f>J38+Q38</f>
        <v>97567</v>
      </c>
      <c r="S38" s="7"/>
    </row>
    <row r="39" spans="1:19" s="8" customFormat="1" ht="16.5" customHeight="1" thickBot="1">
      <c r="A39" s="110"/>
      <c r="B39" s="60" t="s">
        <v>18</v>
      </c>
      <c r="C39" s="61" t="s">
        <v>3</v>
      </c>
      <c r="D39" s="48">
        <f>IF(D37=0,,D38/D37*1000)</f>
        <v>957285.7142857143</v>
      </c>
      <c r="E39" s="16">
        <f aca="true" t="shared" si="11" ref="E39:P39">IF(E37=0,,E38/E37*1000)</f>
        <v>810285.7142857143</v>
      </c>
      <c r="F39" s="16">
        <f t="shared" si="11"/>
        <v>0</v>
      </c>
      <c r="G39" s="16">
        <f t="shared" si="11"/>
        <v>771857.1428571428</v>
      </c>
      <c r="H39" s="16">
        <f t="shared" si="11"/>
        <v>0</v>
      </c>
      <c r="I39" s="46">
        <f t="shared" si="11"/>
        <v>1218100</v>
      </c>
      <c r="J39" s="33">
        <f t="shared" si="11"/>
        <v>1031315.7894736842</v>
      </c>
      <c r="K39" s="46">
        <f>IF(K37=0,,K38/K37*1000)</f>
        <v>495000</v>
      </c>
      <c r="L39" s="16">
        <f>IF(L37=0,,L38/L37*1000)</f>
        <v>879750</v>
      </c>
      <c r="M39" s="16">
        <f t="shared" si="11"/>
        <v>0</v>
      </c>
      <c r="N39" s="16">
        <f t="shared" si="11"/>
        <v>5389000</v>
      </c>
      <c r="O39" s="16">
        <f t="shared" si="11"/>
        <v>2587000</v>
      </c>
      <c r="P39" s="46">
        <f t="shared" si="11"/>
        <v>10994500</v>
      </c>
      <c r="Q39" s="33">
        <f>IF(Q37=0,,Q38/Q37*1000)</f>
        <v>2918850</v>
      </c>
      <c r="R39" s="29">
        <f>IF(R37=0,,R38/R37*1000)</f>
        <v>1682189.6551724137</v>
      </c>
      <c r="S39" s="10"/>
    </row>
    <row r="40" spans="1:19" s="8" customFormat="1" ht="16.5" customHeight="1">
      <c r="A40" s="111" t="s">
        <v>4</v>
      </c>
      <c r="B40" s="59" t="s">
        <v>9</v>
      </c>
      <c r="C40" s="59" t="s">
        <v>1</v>
      </c>
      <c r="D40" s="23">
        <f aca="true" t="shared" si="12" ref="D40:I41">D4+D7+D10+D13+D16+D19+D22+D25+D28+D31+D34+D37</f>
        <v>11</v>
      </c>
      <c r="E40" s="18">
        <f t="shared" si="12"/>
        <v>7</v>
      </c>
      <c r="F40" s="18">
        <f t="shared" si="12"/>
        <v>5</v>
      </c>
      <c r="G40" s="18">
        <f t="shared" si="12"/>
        <v>14</v>
      </c>
      <c r="H40" s="18">
        <f t="shared" si="12"/>
        <v>0</v>
      </c>
      <c r="I40" s="27">
        <f t="shared" si="12"/>
        <v>10</v>
      </c>
      <c r="J40" s="35">
        <f>SUM(D40:I40)</f>
        <v>47</v>
      </c>
      <c r="K40" s="31">
        <f aca="true" t="shared" si="13" ref="K40:P40">K4+K7+K10+K13+K16+K19+K22+K25+K28+K31+K34+K37</f>
        <v>3</v>
      </c>
      <c r="L40" s="18">
        <f t="shared" si="13"/>
        <v>8</v>
      </c>
      <c r="M40" s="18">
        <f t="shared" si="13"/>
        <v>0</v>
      </c>
      <c r="N40" s="18">
        <f t="shared" si="13"/>
        <v>7</v>
      </c>
      <c r="O40" s="18">
        <f t="shared" si="13"/>
        <v>4</v>
      </c>
      <c r="P40" s="27">
        <f t="shared" si="13"/>
        <v>6</v>
      </c>
      <c r="Q40" s="35">
        <f>SUM(K40:P40)</f>
        <v>28</v>
      </c>
      <c r="R40" s="31">
        <f>J40+Q40</f>
        <v>75</v>
      </c>
      <c r="S40" s="7"/>
    </row>
    <row r="41" spans="1:19" s="8" customFormat="1" ht="16.5" customHeight="1">
      <c r="A41" s="112"/>
      <c r="B41" s="59" t="s">
        <v>10</v>
      </c>
      <c r="C41" s="59" t="s">
        <v>2</v>
      </c>
      <c r="D41" s="22">
        <f t="shared" si="12"/>
        <v>9664</v>
      </c>
      <c r="E41" s="17">
        <f t="shared" si="12"/>
        <v>5672</v>
      </c>
      <c r="F41" s="17">
        <f t="shared" si="12"/>
        <v>6058</v>
      </c>
      <c r="G41" s="17">
        <f t="shared" si="12"/>
        <v>10806</v>
      </c>
      <c r="H41" s="17">
        <f t="shared" si="12"/>
        <v>716</v>
      </c>
      <c r="I41" s="26">
        <f t="shared" si="12"/>
        <v>12181</v>
      </c>
      <c r="J41" s="34">
        <f>SUM(D41:I41)</f>
        <v>45097</v>
      </c>
      <c r="K41" s="30">
        <f aca="true" t="shared" si="14" ref="K41:P41">K5+K8+K11+K14+K17+K20+K23+K26+K29+K32+K35+K38</f>
        <v>1485</v>
      </c>
      <c r="L41" s="17">
        <f t="shared" si="14"/>
        <v>7038</v>
      </c>
      <c r="M41" s="17">
        <f t="shared" si="14"/>
        <v>1350</v>
      </c>
      <c r="N41" s="17">
        <f t="shared" si="14"/>
        <v>19130</v>
      </c>
      <c r="O41" s="17">
        <f t="shared" si="14"/>
        <v>10348</v>
      </c>
      <c r="P41" s="26">
        <f t="shared" si="14"/>
        <v>25008</v>
      </c>
      <c r="Q41" s="34">
        <f>SUM(K41:P41)</f>
        <v>64359</v>
      </c>
      <c r="R41" s="30">
        <f>J41+Q41</f>
        <v>109456</v>
      </c>
      <c r="S41" s="7"/>
    </row>
    <row r="42" spans="1:19" s="8" customFormat="1" ht="16.5" customHeight="1" thickBot="1">
      <c r="A42" s="113"/>
      <c r="B42" s="60" t="s">
        <v>18</v>
      </c>
      <c r="C42" s="61" t="s">
        <v>3</v>
      </c>
      <c r="D42" s="21">
        <f aca="true" t="shared" si="15" ref="D42:I42">IF(D40=0,,D41/D40*1000)</f>
        <v>878545.4545454545</v>
      </c>
      <c r="E42" s="16">
        <f t="shared" si="15"/>
        <v>810285.7142857143</v>
      </c>
      <c r="F42" s="16">
        <f t="shared" si="15"/>
        <v>1211600</v>
      </c>
      <c r="G42" s="16">
        <f t="shared" si="15"/>
        <v>771857.1428571428</v>
      </c>
      <c r="H42" s="16">
        <f t="shared" si="15"/>
        <v>0</v>
      </c>
      <c r="I42" s="25">
        <f t="shared" si="15"/>
        <v>1218100</v>
      </c>
      <c r="J42" s="33">
        <f aca="true" t="shared" si="16" ref="J42:R42">IF(J40=0,,J41/J40*1000)</f>
        <v>959510.6382978724</v>
      </c>
      <c r="K42" s="29">
        <f t="shared" si="16"/>
        <v>495000</v>
      </c>
      <c r="L42" s="16">
        <f t="shared" si="16"/>
        <v>879750</v>
      </c>
      <c r="M42" s="16">
        <f t="shared" si="16"/>
        <v>0</v>
      </c>
      <c r="N42" s="16">
        <f t="shared" si="16"/>
        <v>2732857.1428571427</v>
      </c>
      <c r="O42" s="16">
        <f t="shared" si="16"/>
        <v>2587000</v>
      </c>
      <c r="P42" s="25">
        <f t="shared" si="16"/>
        <v>4168000</v>
      </c>
      <c r="Q42" s="33">
        <f t="shared" si="16"/>
        <v>2298535.714285714</v>
      </c>
      <c r="R42" s="29">
        <f t="shared" si="16"/>
        <v>1459413.3333333335</v>
      </c>
      <c r="S42" s="10"/>
    </row>
    <row r="43" spans="1:19" s="8" customFormat="1" ht="24" customHeight="1" thickBot="1">
      <c r="A43" s="115" t="s">
        <v>13</v>
      </c>
      <c r="B43" s="116"/>
      <c r="C43" s="116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3" ht="15.75">
      <c r="A44" s="75" t="str">
        <f>'総合計'!A53</f>
        <v>※すべて確定値。</v>
      </c>
      <c r="B44" s="75"/>
      <c r="C44" s="75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5">
    <mergeCell ref="A37:A39"/>
    <mergeCell ref="A40:A42"/>
    <mergeCell ref="A43:C43"/>
    <mergeCell ref="A25:A27"/>
    <mergeCell ref="A28:A30"/>
    <mergeCell ref="A31:A33"/>
    <mergeCell ref="A34:A36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70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4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43" sqref="F43"/>
    </sheetView>
  </sheetViews>
  <sheetFormatPr defaultColWidth="9.140625" defaultRowHeight="12.75"/>
  <cols>
    <col min="1" max="1" width="14.421875" style="0" customWidth="1"/>
    <col min="4" max="9" width="10.8515625" style="0" customWidth="1"/>
    <col min="10" max="10" width="12.140625" style="0" customWidth="1"/>
    <col min="11" max="16" width="10.8515625" style="0" customWidth="1"/>
    <col min="17" max="18" width="12.140625" style="0" customWidth="1"/>
    <col min="19" max="19" width="8.7109375" style="0" customWidth="1"/>
  </cols>
  <sheetData>
    <row r="1" spans="1:16" ht="28.5" customHeight="1">
      <c r="A1" s="51" t="s">
        <v>4</v>
      </c>
      <c r="B1" s="104" t="s">
        <v>72</v>
      </c>
      <c r="C1" s="5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69" t="s">
        <v>0</v>
      </c>
      <c r="B2" s="7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50">
        <f>'総合計'!Q2</f>
        <v>41346</v>
      </c>
    </row>
    <row r="3" spans="1:19" ht="24" customHeight="1" thickBot="1">
      <c r="A3" s="56"/>
      <c r="B3" s="57"/>
      <c r="C3" s="57"/>
      <c r="D3" s="76" t="s">
        <v>28</v>
      </c>
      <c r="E3" s="78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3" t="s">
        <v>15</v>
      </c>
      <c r="R3" s="84" t="s">
        <v>16</v>
      </c>
      <c r="S3" s="2"/>
    </row>
    <row r="4" spans="1:19" s="8" customFormat="1" ht="16.5" customHeight="1">
      <c r="A4" s="108" t="s">
        <v>47</v>
      </c>
      <c r="B4" s="59" t="s">
        <v>9</v>
      </c>
      <c r="C4" s="59" t="s">
        <v>1</v>
      </c>
      <c r="D4" s="19">
        <f>'P一般'!D4+'B一般'!D4</f>
        <v>188157</v>
      </c>
      <c r="E4" s="15">
        <f>'P一般'!E4+'B一般'!E4</f>
        <v>133567</v>
      </c>
      <c r="F4" s="15">
        <f>'P一般'!F4+'B一般'!F4</f>
        <v>42912</v>
      </c>
      <c r="G4" s="15">
        <f>'P一般'!G4+'B一般'!G4</f>
        <v>162628</v>
      </c>
      <c r="H4" s="15">
        <f>'P一般'!H4+'B一般'!H4</f>
        <v>176133</v>
      </c>
      <c r="I4" s="24">
        <f>'P一般'!I4+'B一般'!I4</f>
        <v>150984</v>
      </c>
      <c r="J4" s="37">
        <f>SUM(D4:I4)</f>
        <v>854381</v>
      </c>
      <c r="K4" s="28">
        <f>'P一般'!K4+'B一般'!K4</f>
        <v>60676</v>
      </c>
      <c r="L4" s="15">
        <f>'P一般'!L4+'B一般'!L4</f>
        <v>150798</v>
      </c>
      <c r="M4" s="15">
        <f>'P一般'!M4+'B一般'!M4</f>
        <v>210528</v>
      </c>
      <c r="N4" s="15">
        <f>'P一般'!N4+'B一般'!N4</f>
        <v>74446</v>
      </c>
      <c r="O4" s="15">
        <f>'P一般'!O4+'B一般'!O4</f>
        <v>174689</v>
      </c>
      <c r="P4" s="24">
        <f>'P一般'!P4+'B一般'!P4</f>
        <v>277001</v>
      </c>
      <c r="Q4" s="37">
        <f>SUM(K4:P4)</f>
        <v>948138</v>
      </c>
      <c r="R4" s="28">
        <f>J4+Q4</f>
        <v>1802519</v>
      </c>
      <c r="S4" s="7"/>
    </row>
    <row r="5" spans="1:19" s="8" customFormat="1" ht="16.5" customHeight="1">
      <c r="A5" s="109"/>
      <c r="B5" s="59" t="s">
        <v>10</v>
      </c>
      <c r="C5" s="59" t="s">
        <v>2</v>
      </c>
      <c r="D5" s="20">
        <f>'P一般'!D5+'B一般'!D5</f>
        <v>13957352</v>
      </c>
      <c r="E5" s="15">
        <f>'P一般'!E5+'B一般'!E5</f>
        <v>10111687</v>
      </c>
      <c r="F5" s="15">
        <f>'P一般'!F5+'B一般'!F5</f>
        <v>3254346</v>
      </c>
      <c r="G5" s="15">
        <f>'P一般'!G5+'B一般'!G5</f>
        <v>11791097</v>
      </c>
      <c r="H5" s="15">
        <f>'P一般'!H5+'B一般'!H5</f>
        <v>12147265</v>
      </c>
      <c r="I5" s="24">
        <f>'P一般'!I5+'B一般'!I5</f>
        <v>9899487</v>
      </c>
      <c r="J5" s="32">
        <f>SUM(D5:I5)</f>
        <v>61161234</v>
      </c>
      <c r="K5" s="28">
        <f>'P一般'!K5+'B一般'!K5</f>
        <v>3838246</v>
      </c>
      <c r="L5" s="15">
        <f>'P一般'!L5+'B一般'!L5</f>
        <v>9654033</v>
      </c>
      <c r="M5" s="15">
        <f>'P一般'!M5+'B一般'!M5</f>
        <v>13613400</v>
      </c>
      <c r="N5" s="15">
        <f>'P一般'!N5+'B一般'!N5</f>
        <v>5007779</v>
      </c>
      <c r="O5" s="15">
        <f>'P一般'!O5+'B一般'!O5</f>
        <v>13582569</v>
      </c>
      <c r="P5" s="24">
        <f>'P一般'!P5+'B一般'!P5</f>
        <v>24707507</v>
      </c>
      <c r="Q5" s="32">
        <f>SUM(K5:P5)</f>
        <v>70403534</v>
      </c>
      <c r="R5" s="28">
        <f>J5+Q5</f>
        <v>131564768</v>
      </c>
      <c r="S5" s="7"/>
    </row>
    <row r="6" spans="1:19" s="8" customFormat="1" ht="16.5" customHeight="1" thickBot="1">
      <c r="A6" s="110"/>
      <c r="B6" s="60" t="s">
        <v>18</v>
      </c>
      <c r="C6" s="61" t="s">
        <v>3</v>
      </c>
      <c r="D6" s="21">
        <f aca="true" t="shared" si="0" ref="D6:R6">IF(D4=0,"",(D5/D4)*1000)</f>
        <v>74179.28644695652</v>
      </c>
      <c r="E6" s="16">
        <f t="shared" si="0"/>
        <v>75704.97952338526</v>
      </c>
      <c r="F6" s="16">
        <f t="shared" si="0"/>
        <v>75837.6677852349</v>
      </c>
      <c r="G6" s="16">
        <f t="shared" si="0"/>
        <v>72503.48648449221</v>
      </c>
      <c r="H6" s="16">
        <f t="shared" si="0"/>
        <v>68966.43445578057</v>
      </c>
      <c r="I6" s="25">
        <f t="shared" si="0"/>
        <v>65566.46399618502</v>
      </c>
      <c r="J6" s="33">
        <f t="shared" si="0"/>
        <v>71585.4331966652</v>
      </c>
      <c r="K6" s="29">
        <f t="shared" si="0"/>
        <v>63258.059199683565</v>
      </c>
      <c r="L6" s="16">
        <f t="shared" si="0"/>
        <v>64019.635538932875</v>
      </c>
      <c r="M6" s="16">
        <f t="shared" si="0"/>
        <v>64663.13269493844</v>
      </c>
      <c r="N6" s="16">
        <f t="shared" si="0"/>
        <v>67267.26754963328</v>
      </c>
      <c r="O6" s="16">
        <f t="shared" si="0"/>
        <v>77752.8579361036</v>
      </c>
      <c r="P6" s="25">
        <f t="shared" si="0"/>
        <v>89196.4541644254</v>
      </c>
      <c r="Q6" s="33">
        <f t="shared" si="0"/>
        <v>74254.52202105601</v>
      </c>
      <c r="R6" s="29">
        <f t="shared" si="0"/>
        <v>72989.39317699286</v>
      </c>
      <c r="S6" s="7"/>
    </row>
    <row r="7" spans="1:19" s="8" customFormat="1" ht="16.5" customHeight="1">
      <c r="A7" s="108" t="s">
        <v>19</v>
      </c>
      <c r="B7" s="59" t="s">
        <v>9</v>
      </c>
      <c r="C7" s="59" t="s">
        <v>1</v>
      </c>
      <c r="D7" s="20">
        <f>'P一般'!D7+'B一般'!D7</f>
        <v>117762</v>
      </c>
      <c r="E7" s="15">
        <f>'P一般'!E7+'B一般'!E7</f>
        <v>82650</v>
      </c>
      <c r="F7" s="15">
        <f>'P一般'!F7+'B一般'!F7</f>
        <v>131660</v>
      </c>
      <c r="G7" s="15">
        <f>'P一般'!G7+'B一般'!G7</f>
        <v>99802</v>
      </c>
      <c r="H7" s="15">
        <f>'P一般'!H7+'B一般'!H7</f>
        <v>112079</v>
      </c>
      <c r="I7" s="24">
        <f>'P一般'!I7+'B一般'!I7</f>
        <v>192075</v>
      </c>
      <c r="J7" s="32">
        <f>SUM(D7:I7)</f>
        <v>736028</v>
      </c>
      <c r="K7" s="28">
        <f>'P一般'!K7+'B一般'!K7</f>
        <v>102753</v>
      </c>
      <c r="L7" s="15">
        <f>'P一般'!L7+'B一般'!L7</f>
        <v>133938</v>
      </c>
      <c r="M7" s="15">
        <f>'P一般'!M7+'B一般'!M7</f>
        <v>132525</v>
      </c>
      <c r="N7" s="15">
        <f>'P一般'!N7+'B一般'!N7</f>
        <v>131468</v>
      </c>
      <c r="O7" s="15">
        <f>'P一般'!O7+'B一般'!O7</f>
        <v>176683</v>
      </c>
      <c r="P7" s="24">
        <f>'P一般'!P7+'B一般'!P7</f>
        <v>101956</v>
      </c>
      <c r="Q7" s="32">
        <f>SUM(K7:P7)</f>
        <v>779323</v>
      </c>
      <c r="R7" s="28">
        <f>J7+Q7</f>
        <v>1515351</v>
      </c>
      <c r="S7" s="7"/>
    </row>
    <row r="8" spans="1:19" s="8" customFormat="1" ht="16.5" customHeight="1">
      <c r="A8" s="109"/>
      <c r="B8" s="59" t="s">
        <v>10</v>
      </c>
      <c r="C8" s="59" t="s">
        <v>2</v>
      </c>
      <c r="D8" s="20">
        <f>'P一般'!D8+'B一般'!D8</f>
        <v>9062296</v>
      </c>
      <c r="E8" s="15">
        <f>'P一般'!E8+'B一般'!E8</f>
        <v>6419903</v>
      </c>
      <c r="F8" s="15">
        <f>'P一般'!F8+'B一般'!F8</f>
        <v>10673482</v>
      </c>
      <c r="G8" s="15">
        <f>'P一般'!G8+'B一般'!G8</f>
        <v>7385081</v>
      </c>
      <c r="H8" s="15">
        <f>'P一般'!H8+'B一般'!H8</f>
        <v>7684314</v>
      </c>
      <c r="I8" s="24">
        <f>'P一般'!I8+'B一般'!I8</f>
        <v>12759881</v>
      </c>
      <c r="J8" s="32">
        <f>SUM(D8:I8)</f>
        <v>53984957</v>
      </c>
      <c r="K8" s="28">
        <f>'P一般'!K8+'B一般'!K8</f>
        <v>6659124</v>
      </c>
      <c r="L8" s="15">
        <f>'P一般'!L8+'B一般'!L8</f>
        <v>8378148</v>
      </c>
      <c r="M8" s="15">
        <f>'P一般'!M8+'B一般'!M8</f>
        <v>8281019</v>
      </c>
      <c r="N8" s="15">
        <f>'P一般'!N8+'B一般'!N8</f>
        <v>8479342</v>
      </c>
      <c r="O8" s="15">
        <f>'P一般'!O8+'B一般'!O8</f>
        <v>12928317</v>
      </c>
      <c r="P8" s="24">
        <f>'P一般'!P8+'B一般'!P8</f>
        <v>9211552</v>
      </c>
      <c r="Q8" s="32">
        <f>SUM(K8:P8)</f>
        <v>53937502</v>
      </c>
      <c r="R8" s="28">
        <f>J8+Q8</f>
        <v>107922459</v>
      </c>
      <c r="S8" s="7"/>
    </row>
    <row r="9" spans="1:19" s="8" customFormat="1" ht="16.5" customHeight="1" thickBot="1">
      <c r="A9" s="110"/>
      <c r="B9" s="60" t="s">
        <v>18</v>
      </c>
      <c r="C9" s="61" t="s">
        <v>3</v>
      </c>
      <c r="D9" s="21">
        <f aca="true" t="shared" si="1" ref="D9:R9">IF(D7=0,"",(D8/D7)*1000)</f>
        <v>76954.33161800921</v>
      </c>
      <c r="E9" s="16">
        <f t="shared" si="1"/>
        <v>77675.77737447065</v>
      </c>
      <c r="F9" s="16">
        <f t="shared" si="1"/>
        <v>81068.52498860702</v>
      </c>
      <c r="G9" s="16">
        <f t="shared" si="1"/>
        <v>73997.32470291176</v>
      </c>
      <c r="H9" s="16">
        <f t="shared" si="1"/>
        <v>68561.58602414367</v>
      </c>
      <c r="I9" s="25">
        <f t="shared" si="1"/>
        <v>66431.76363399714</v>
      </c>
      <c r="J9" s="33">
        <f t="shared" si="1"/>
        <v>73346.33600895619</v>
      </c>
      <c r="K9" s="29">
        <f t="shared" si="1"/>
        <v>64807.10052261247</v>
      </c>
      <c r="L9" s="16">
        <f t="shared" si="1"/>
        <v>62552.43470859651</v>
      </c>
      <c r="M9" s="16">
        <f t="shared" si="1"/>
        <v>62486.466704395396</v>
      </c>
      <c r="N9" s="16">
        <f t="shared" si="1"/>
        <v>64497.383393677555</v>
      </c>
      <c r="O9" s="16">
        <f t="shared" si="1"/>
        <v>73172.3878358416</v>
      </c>
      <c r="P9" s="25">
        <f t="shared" si="1"/>
        <v>90348.30711287222</v>
      </c>
      <c r="Q9" s="33">
        <f t="shared" si="1"/>
        <v>69210.71494104498</v>
      </c>
      <c r="R9" s="29">
        <f t="shared" si="1"/>
        <v>71219.44618771492</v>
      </c>
      <c r="S9" s="7"/>
    </row>
    <row r="10" spans="1:19" s="8" customFormat="1" ht="16.5" customHeight="1">
      <c r="A10" s="108" t="s">
        <v>20</v>
      </c>
      <c r="B10" s="59" t="s">
        <v>9</v>
      </c>
      <c r="C10" s="59" t="s">
        <v>1</v>
      </c>
      <c r="D10" s="20">
        <f>'P一般'!D10+'B一般'!D10</f>
        <v>0</v>
      </c>
      <c r="E10" s="15">
        <f>'P一般'!E10+'B一般'!E10</f>
        <v>42812</v>
      </c>
      <c r="F10" s="15">
        <f>'P一般'!F10+'B一般'!F10</f>
        <v>35669</v>
      </c>
      <c r="G10" s="15">
        <f>'P一般'!G10+'B一般'!G10</f>
        <v>42189</v>
      </c>
      <c r="H10" s="15">
        <f>'P一般'!H10+'B一般'!H10</f>
        <v>63144</v>
      </c>
      <c r="I10" s="24">
        <f>'P一般'!I10+'B一般'!I10</f>
        <v>86017</v>
      </c>
      <c r="J10" s="32">
        <f>SUM(D10:I10)</f>
        <v>269831</v>
      </c>
      <c r="K10" s="28">
        <f>'P一般'!K10+'B一般'!K10</f>
        <v>121360</v>
      </c>
      <c r="L10" s="15">
        <f>'P一般'!L10+'B一般'!L10</f>
        <v>44407</v>
      </c>
      <c r="M10" s="15">
        <f>'P一般'!M10+'B一般'!M10</f>
        <v>56604</v>
      </c>
      <c r="N10" s="15">
        <f>'P一般'!N10+'B一般'!N10</f>
        <v>0</v>
      </c>
      <c r="O10" s="15">
        <f>'P一般'!O10+'B一般'!O10</f>
        <v>44858</v>
      </c>
      <c r="P10" s="24">
        <f>'P一般'!P10+'B一般'!P10</f>
        <v>0</v>
      </c>
      <c r="Q10" s="32">
        <f>SUM(K10:P10)</f>
        <v>267229</v>
      </c>
      <c r="R10" s="28">
        <f>J10+Q10</f>
        <v>537060</v>
      </c>
      <c r="S10" s="7"/>
    </row>
    <row r="11" spans="1:19" s="8" customFormat="1" ht="16.5" customHeight="1">
      <c r="A11" s="109"/>
      <c r="B11" s="59" t="s">
        <v>10</v>
      </c>
      <c r="C11" s="59" t="s">
        <v>2</v>
      </c>
      <c r="D11" s="22">
        <f>'P一般'!D11+'B一般'!D11</f>
        <v>0</v>
      </c>
      <c r="E11" s="17">
        <f>'P一般'!E11+'B一般'!E11</f>
        <v>3390996</v>
      </c>
      <c r="F11" s="17">
        <f>'P一般'!F11+'B一般'!F11</f>
        <v>2533504</v>
      </c>
      <c r="G11" s="17">
        <f>'P一般'!G11+'B一般'!G11</f>
        <v>3081414</v>
      </c>
      <c r="H11" s="17">
        <f>'P一般'!H11+'B一般'!H11</f>
        <v>4348855</v>
      </c>
      <c r="I11" s="26">
        <f>'P一般'!I11+'B一般'!I11</f>
        <v>5737812</v>
      </c>
      <c r="J11" s="34">
        <f>SUM(D11:I11)</f>
        <v>19092581</v>
      </c>
      <c r="K11" s="30">
        <f>'P一般'!K11+'B一般'!K11</f>
        <v>7760690</v>
      </c>
      <c r="L11" s="17">
        <f>'P一般'!L11+'B一般'!L11</f>
        <v>2793253</v>
      </c>
      <c r="M11" s="17">
        <f>'P一般'!M11+'B一般'!M11</f>
        <v>3729985</v>
      </c>
      <c r="N11" s="17">
        <f>'P一般'!N11+'B一般'!N11</f>
        <v>0</v>
      </c>
      <c r="O11" s="17">
        <f>'P一般'!O11+'B一般'!O11</f>
        <v>3501974</v>
      </c>
      <c r="P11" s="26">
        <f>'P一般'!P11+'B一般'!P11</f>
        <v>0</v>
      </c>
      <c r="Q11" s="34">
        <f>SUM(K11:P11)</f>
        <v>17785902</v>
      </c>
      <c r="R11" s="30">
        <f>J11+Q11</f>
        <v>36878483</v>
      </c>
      <c r="S11" s="7"/>
    </row>
    <row r="12" spans="1:19" s="8" customFormat="1" ht="16.5" customHeight="1" thickBot="1">
      <c r="A12" s="110"/>
      <c r="B12" s="60" t="s">
        <v>18</v>
      </c>
      <c r="C12" s="61" t="s">
        <v>3</v>
      </c>
      <c r="D12" s="21">
        <f aca="true" t="shared" si="2" ref="D12:R12">IF(D10=0,"",(D11/D10)*1000)</f>
      </c>
      <c r="E12" s="16">
        <f t="shared" si="2"/>
        <v>79206.67102681492</v>
      </c>
      <c r="F12" s="16">
        <f t="shared" si="2"/>
        <v>71028.17572682162</v>
      </c>
      <c r="G12" s="16">
        <f t="shared" si="2"/>
        <v>73038.3275261324</v>
      </c>
      <c r="H12" s="16">
        <f t="shared" si="2"/>
        <v>68872.02267832257</v>
      </c>
      <c r="I12" s="25">
        <f t="shared" si="2"/>
        <v>66705.55820361093</v>
      </c>
      <c r="J12" s="33">
        <f t="shared" si="2"/>
        <v>70757.551949183</v>
      </c>
      <c r="K12" s="29">
        <f t="shared" si="2"/>
        <v>63947.67633487146</v>
      </c>
      <c r="L12" s="16">
        <f t="shared" si="2"/>
        <v>62901.18674983674</v>
      </c>
      <c r="M12" s="16">
        <f t="shared" si="2"/>
        <v>65896.13808211434</v>
      </c>
      <c r="N12" s="16">
        <f t="shared" si="2"/>
      </c>
      <c r="O12" s="16">
        <f t="shared" si="2"/>
        <v>78067.99233135673</v>
      </c>
      <c r="P12" s="25">
        <f t="shared" si="2"/>
      </c>
      <c r="Q12" s="33">
        <f t="shared" si="2"/>
        <v>66556.78088830179</v>
      </c>
      <c r="R12" s="29">
        <f t="shared" si="2"/>
        <v>68667.34256880051</v>
      </c>
      <c r="S12" s="7"/>
    </row>
    <row r="13" spans="1:19" s="8" customFormat="1" ht="16.5" customHeight="1">
      <c r="A13" s="108" t="s">
        <v>43</v>
      </c>
      <c r="B13" s="59" t="s">
        <v>9</v>
      </c>
      <c r="C13" s="59" t="s">
        <v>1</v>
      </c>
      <c r="D13" s="20">
        <f>'P一般'!D13+'B一般'!D13</f>
        <v>0</v>
      </c>
      <c r="E13" s="15">
        <f>'P一般'!E13+'B一般'!E13</f>
        <v>0</v>
      </c>
      <c r="F13" s="15">
        <f>'P一般'!F13+'B一般'!F13</f>
        <v>0</v>
      </c>
      <c r="G13" s="15">
        <f>'P一般'!G13+'B一般'!G13</f>
        <v>0</v>
      </c>
      <c r="H13" s="15">
        <f>'P一般'!H13+'B一般'!H13</f>
        <v>0</v>
      </c>
      <c r="I13" s="24">
        <f>'P一般'!I13+'B一般'!I13</f>
        <v>0</v>
      </c>
      <c r="J13" s="32">
        <f>SUM(D13:I13)</f>
        <v>0</v>
      </c>
      <c r="K13" s="28">
        <f>'P一般'!K13+'B一般'!K13</f>
        <v>11024</v>
      </c>
      <c r="L13" s="15">
        <f>'P一般'!L13+'B一般'!L13</f>
        <v>1652</v>
      </c>
      <c r="M13" s="15">
        <f>'P一般'!M13+'B一般'!M13</f>
        <v>530</v>
      </c>
      <c r="N13" s="15">
        <f>'P一般'!N13+'B一般'!N13</f>
        <v>9900</v>
      </c>
      <c r="O13" s="15">
        <f>'P一般'!O13+'B一般'!O13</f>
        <v>0</v>
      </c>
      <c r="P13" s="24">
        <f>'P一般'!P13+'B一般'!P13</f>
        <v>0</v>
      </c>
      <c r="Q13" s="32">
        <f>SUM(K13:P13)</f>
        <v>23106</v>
      </c>
      <c r="R13" s="28">
        <f>J13+Q13</f>
        <v>23106</v>
      </c>
      <c r="S13" s="7"/>
    </row>
    <row r="14" spans="1:19" s="8" customFormat="1" ht="16.5" customHeight="1">
      <c r="A14" s="109"/>
      <c r="B14" s="59" t="s">
        <v>10</v>
      </c>
      <c r="C14" s="59" t="s">
        <v>2</v>
      </c>
      <c r="D14" s="22">
        <f>'P一般'!D14+'B一般'!D14</f>
        <v>0</v>
      </c>
      <c r="E14" s="17">
        <f>'P一般'!E14+'B一般'!E14</f>
        <v>0</v>
      </c>
      <c r="F14" s="17">
        <f>'P一般'!F14+'B一般'!F14</f>
        <v>0</v>
      </c>
      <c r="G14" s="17">
        <f>'P一般'!G14+'B一般'!G14</f>
        <v>0</v>
      </c>
      <c r="H14" s="17">
        <f>'P一般'!H14+'B一般'!H14</f>
        <v>0</v>
      </c>
      <c r="I14" s="26">
        <f>'P一般'!I14+'B一般'!I14</f>
        <v>0</v>
      </c>
      <c r="J14" s="34">
        <f>SUM(D14:I14)</f>
        <v>0</v>
      </c>
      <c r="K14" s="30">
        <f>'P一般'!K14+'B一般'!K14</f>
        <v>751351</v>
      </c>
      <c r="L14" s="17">
        <f>'P一般'!L14+'B一般'!L14</f>
        <v>97899</v>
      </c>
      <c r="M14" s="17">
        <f>'P一般'!M14+'B一般'!M14</f>
        <v>34968</v>
      </c>
      <c r="N14" s="17">
        <f>'P一般'!N14+'B一般'!N14</f>
        <v>701575</v>
      </c>
      <c r="O14" s="17">
        <f>'P一般'!O14+'B一般'!O14</f>
        <v>0</v>
      </c>
      <c r="P14" s="26">
        <f>'P一般'!P14+'B一般'!P14</f>
        <v>0</v>
      </c>
      <c r="Q14" s="34">
        <f>SUM(K14:P14)</f>
        <v>1585793</v>
      </c>
      <c r="R14" s="30">
        <f>J14+Q14</f>
        <v>1585793</v>
      </c>
      <c r="S14" s="7"/>
    </row>
    <row r="15" spans="1:19" s="8" customFormat="1" ht="16.5" customHeight="1" thickBot="1">
      <c r="A15" s="110"/>
      <c r="B15" s="60" t="s">
        <v>18</v>
      </c>
      <c r="C15" s="61" t="s">
        <v>3</v>
      </c>
      <c r="D15" s="21">
        <f aca="true" t="shared" si="3" ref="D15:R15">IF(D13=0,"",(D14/D13)*1000)</f>
      </c>
      <c r="E15" s="16">
        <f t="shared" si="3"/>
      </c>
      <c r="F15" s="16">
        <f t="shared" si="3"/>
      </c>
      <c r="G15" s="16">
        <f t="shared" si="3"/>
      </c>
      <c r="H15" s="16">
        <f t="shared" si="3"/>
      </c>
      <c r="I15" s="25">
        <f t="shared" si="3"/>
      </c>
      <c r="J15" s="33">
        <f t="shared" si="3"/>
      </c>
      <c r="K15" s="29">
        <f t="shared" si="3"/>
        <v>68155.93251088534</v>
      </c>
      <c r="L15" s="16">
        <f t="shared" si="3"/>
        <v>59260.89588377724</v>
      </c>
      <c r="M15" s="16">
        <f t="shared" si="3"/>
        <v>65977.35849056604</v>
      </c>
      <c r="N15" s="16">
        <f t="shared" si="3"/>
        <v>70866.16161616163</v>
      </c>
      <c r="O15" s="16">
        <f t="shared" si="3"/>
      </c>
      <c r="P15" s="25">
        <f t="shared" si="3"/>
      </c>
      <c r="Q15" s="33">
        <f t="shared" si="3"/>
        <v>68631.22132779365</v>
      </c>
      <c r="R15" s="29">
        <f t="shared" si="3"/>
        <v>68631.22132779365</v>
      </c>
      <c r="S15" s="7"/>
    </row>
    <row r="16" spans="1:19" s="8" customFormat="1" ht="16.5" customHeight="1">
      <c r="A16" s="108" t="s">
        <v>44</v>
      </c>
      <c r="B16" s="59" t="s">
        <v>9</v>
      </c>
      <c r="C16" s="59" t="s">
        <v>1</v>
      </c>
      <c r="D16" s="20">
        <f>'P一般'!D16+'B一般'!D16</f>
        <v>385148</v>
      </c>
      <c r="E16" s="15">
        <f>'P一般'!E16+'B一般'!E16</f>
        <v>295638</v>
      </c>
      <c r="F16" s="15">
        <f>'P一般'!F16+'B一般'!F16</f>
        <v>437672</v>
      </c>
      <c r="G16" s="15">
        <f>'P一般'!G16+'B一般'!G16</f>
        <v>276456</v>
      </c>
      <c r="H16" s="15">
        <f>'P一般'!H16+'B一般'!H16</f>
        <v>294529</v>
      </c>
      <c r="I16" s="24">
        <f>'P一般'!I16+'B一般'!I16</f>
        <v>287004</v>
      </c>
      <c r="J16" s="32">
        <f>SUM(D16:I16)</f>
        <v>1976447</v>
      </c>
      <c r="K16" s="28">
        <f>'P一般'!K16+'B一般'!K16</f>
        <v>248360</v>
      </c>
      <c r="L16" s="15">
        <f>'P一般'!L16+'B一般'!L16</f>
        <v>271738</v>
      </c>
      <c r="M16" s="15">
        <f>'P一般'!M16+'B一般'!M16</f>
        <v>489933</v>
      </c>
      <c r="N16" s="15">
        <f>'P一般'!N16+'B一般'!N16</f>
        <v>296751</v>
      </c>
      <c r="O16" s="15">
        <f>'P一般'!O16+'B一般'!O16</f>
        <v>366624</v>
      </c>
      <c r="P16" s="24">
        <f>'P一般'!P16+'B一般'!P16</f>
        <v>305187</v>
      </c>
      <c r="Q16" s="32">
        <f>SUM(K16:P16)</f>
        <v>1978593</v>
      </c>
      <c r="R16" s="28">
        <f>J16+Q16</f>
        <v>3955040</v>
      </c>
      <c r="S16" s="7"/>
    </row>
    <row r="17" spans="1:19" s="8" customFormat="1" ht="16.5" customHeight="1">
      <c r="A17" s="109"/>
      <c r="B17" s="59" t="s">
        <v>10</v>
      </c>
      <c r="C17" s="59" t="s">
        <v>2</v>
      </c>
      <c r="D17" s="20">
        <f>'P一般'!D17+'B一般'!D17</f>
        <v>28699328</v>
      </c>
      <c r="E17" s="15">
        <f>'P一般'!E17+'B一般'!E17</f>
        <v>23110733</v>
      </c>
      <c r="F17" s="15">
        <f>'P一般'!F17+'B一般'!F17</f>
        <v>33898969</v>
      </c>
      <c r="G17" s="15">
        <f>'P一般'!G17+'B一般'!G17</f>
        <v>19752653</v>
      </c>
      <c r="H17" s="15">
        <f>'P一般'!H17+'B一般'!H17</f>
        <v>20073107</v>
      </c>
      <c r="I17" s="24">
        <f>'P一般'!I17+'B一般'!I17</f>
        <v>19341869</v>
      </c>
      <c r="J17" s="32">
        <f>SUM(D17:I17)</f>
        <v>144876659</v>
      </c>
      <c r="K17" s="28">
        <f>'P一般'!K17+'B一般'!K17</f>
        <v>15826267</v>
      </c>
      <c r="L17" s="15">
        <f>'P一般'!L17+'B一般'!L17</f>
        <v>17005615</v>
      </c>
      <c r="M17" s="15">
        <f>'P一般'!M17+'B一般'!M17</f>
        <v>31322773</v>
      </c>
      <c r="N17" s="15">
        <f>'P一般'!N17+'B一般'!N17</f>
        <v>20101322</v>
      </c>
      <c r="O17" s="15">
        <f>'P一般'!O17+'B一般'!O17</f>
        <v>27274623</v>
      </c>
      <c r="P17" s="24">
        <f>'P一般'!P17+'B一般'!P17</f>
        <v>28369378</v>
      </c>
      <c r="Q17" s="32">
        <f>SUM(K17:P17)</f>
        <v>139899978</v>
      </c>
      <c r="R17" s="28">
        <f>J17+Q17</f>
        <v>284776637</v>
      </c>
      <c r="S17" s="7"/>
    </row>
    <row r="18" spans="1:19" s="8" customFormat="1" ht="16.5" customHeight="1" thickBot="1">
      <c r="A18" s="110"/>
      <c r="B18" s="60" t="s">
        <v>18</v>
      </c>
      <c r="C18" s="61" t="s">
        <v>3</v>
      </c>
      <c r="D18" s="21">
        <f aca="true" t="shared" si="4" ref="D18:R18">IF(D16=0,"",(D17/D16)*1000)</f>
        <v>74515.06433890348</v>
      </c>
      <c r="E18" s="16">
        <f t="shared" si="4"/>
        <v>78172.40341228124</v>
      </c>
      <c r="F18" s="16">
        <f t="shared" si="4"/>
        <v>77452.90765687547</v>
      </c>
      <c r="G18" s="16">
        <f t="shared" si="4"/>
        <v>71449.53627340337</v>
      </c>
      <c r="H18" s="16">
        <f t="shared" si="4"/>
        <v>68153.24467200173</v>
      </c>
      <c r="I18" s="25">
        <f t="shared" si="4"/>
        <v>67392.33251104514</v>
      </c>
      <c r="J18" s="33">
        <f t="shared" si="4"/>
        <v>73301.56538475354</v>
      </c>
      <c r="K18" s="29">
        <f t="shared" si="4"/>
        <v>63723.09148010951</v>
      </c>
      <c r="L18" s="16">
        <f t="shared" si="4"/>
        <v>62580.92353664191</v>
      </c>
      <c r="M18" s="16">
        <f t="shared" si="4"/>
        <v>63932.76835812244</v>
      </c>
      <c r="N18" s="16">
        <f t="shared" si="4"/>
        <v>67738.00930746652</v>
      </c>
      <c r="O18" s="16">
        <f t="shared" si="4"/>
        <v>74393.99221000262</v>
      </c>
      <c r="P18" s="25">
        <f t="shared" si="4"/>
        <v>92957.36056909371</v>
      </c>
      <c r="Q18" s="33">
        <f t="shared" si="4"/>
        <v>70706.79922551026</v>
      </c>
      <c r="R18" s="29">
        <f t="shared" si="4"/>
        <v>72003.47834661596</v>
      </c>
      <c r="S18" s="7"/>
    </row>
    <row r="19" spans="1:19" s="8" customFormat="1" ht="16.5" customHeight="1">
      <c r="A19" s="108" t="s">
        <v>25</v>
      </c>
      <c r="B19" s="59" t="s">
        <v>9</v>
      </c>
      <c r="C19" s="59" t="s">
        <v>1</v>
      </c>
      <c r="D19" s="20">
        <f>'P一般'!D19+'B一般'!D19</f>
        <v>169356</v>
      </c>
      <c r="E19" s="15">
        <f>'P一般'!E19+'B一般'!E19</f>
        <v>234743</v>
      </c>
      <c r="F19" s="15">
        <f>'P一般'!F19+'B一般'!F19</f>
        <v>184061</v>
      </c>
      <c r="G19" s="15">
        <f>'P一般'!G19+'B一般'!G19</f>
        <v>134986</v>
      </c>
      <c r="H19" s="15">
        <f>'P一般'!H19+'B一般'!H19</f>
        <v>183241</v>
      </c>
      <c r="I19" s="24">
        <f>'P一般'!I19+'B一般'!I19</f>
        <v>224361</v>
      </c>
      <c r="J19" s="32">
        <f>SUM(D19:I19)</f>
        <v>1130748</v>
      </c>
      <c r="K19" s="28">
        <f>'P一般'!K19+'B一般'!K19</f>
        <v>175763</v>
      </c>
      <c r="L19" s="15">
        <f>'P一般'!L19+'B一般'!L19</f>
        <v>195153</v>
      </c>
      <c r="M19" s="15">
        <f>'P一般'!M19+'B一般'!M19</f>
        <v>292091</v>
      </c>
      <c r="N19" s="15">
        <f>'P一般'!N19+'B一般'!N19</f>
        <v>279287</v>
      </c>
      <c r="O19" s="15">
        <f>'P一般'!O19+'B一般'!O19</f>
        <v>340534</v>
      </c>
      <c r="P19" s="24">
        <f>'P一般'!P19+'B一般'!P19</f>
        <v>275728</v>
      </c>
      <c r="Q19" s="32">
        <f>SUM(K19:P19)</f>
        <v>1558556</v>
      </c>
      <c r="R19" s="28">
        <f>J19+Q19</f>
        <v>2689304</v>
      </c>
      <c r="S19" s="7"/>
    </row>
    <row r="20" spans="1:19" s="8" customFormat="1" ht="16.5" customHeight="1">
      <c r="A20" s="109"/>
      <c r="B20" s="59" t="s">
        <v>10</v>
      </c>
      <c r="C20" s="59" t="s">
        <v>2</v>
      </c>
      <c r="D20" s="20">
        <f>'P一般'!D20+'B一般'!D20</f>
        <v>12611493</v>
      </c>
      <c r="E20" s="15">
        <f>'P一般'!E20+'B一般'!E20</f>
        <v>18216840</v>
      </c>
      <c r="F20" s="15">
        <f>'P一般'!F20+'B一般'!F20</f>
        <v>14632320</v>
      </c>
      <c r="G20" s="15">
        <f>'P一般'!G20+'B一般'!G20</f>
        <v>9858577</v>
      </c>
      <c r="H20" s="15">
        <f>'P一般'!H20+'B一般'!H20</f>
        <v>12490857</v>
      </c>
      <c r="I20" s="24">
        <f>'P一般'!I20+'B一般'!I20</f>
        <v>15238609</v>
      </c>
      <c r="J20" s="32">
        <f>SUM(D20:I20)</f>
        <v>83048696</v>
      </c>
      <c r="K20" s="28">
        <f>'P一般'!K20+'B一般'!K20</f>
        <v>11388496</v>
      </c>
      <c r="L20" s="15">
        <f>'P一般'!L20+'B一般'!L20</f>
        <v>12281041</v>
      </c>
      <c r="M20" s="15">
        <f>'P一般'!M20+'B一般'!M20</f>
        <v>18974441</v>
      </c>
      <c r="N20" s="15">
        <f>'P一般'!N20+'B一般'!N20</f>
        <v>18842566</v>
      </c>
      <c r="O20" s="15">
        <f>'P一般'!O20+'B一般'!O20</f>
        <v>25059185</v>
      </c>
      <c r="P20" s="24">
        <f>'P一般'!P20+'B一般'!P20</f>
        <v>25418804</v>
      </c>
      <c r="Q20" s="32">
        <f>SUM(K20:P20)</f>
        <v>111964533</v>
      </c>
      <c r="R20" s="28">
        <f>J20+Q20</f>
        <v>195013229</v>
      </c>
      <c r="S20" s="7"/>
    </row>
    <row r="21" spans="1:19" s="8" customFormat="1" ht="16.5" customHeight="1" thickBot="1">
      <c r="A21" s="110"/>
      <c r="B21" s="60" t="s">
        <v>18</v>
      </c>
      <c r="C21" s="61" t="s">
        <v>3</v>
      </c>
      <c r="D21" s="21">
        <f aca="true" t="shared" si="5" ref="D21:R21">IF(D19=0,"",(D20/D19)*1000)</f>
        <v>74467.35279529511</v>
      </c>
      <c r="E21" s="16">
        <f t="shared" si="5"/>
        <v>77603.33641471737</v>
      </c>
      <c r="F21" s="16">
        <f t="shared" si="5"/>
        <v>79497.1232363184</v>
      </c>
      <c r="G21" s="16">
        <f t="shared" si="5"/>
        <v>73034.07019987257</v>
      </c>
      <c r="H21" s="16">
        <f t="shared" si="5"/>
        <v>68166.27828924751</v>
      </c>
      <c r="I21" s="25">
        <f t="shared" si="5"/>
        <v>67920.04403617384</v>
      </c>
      <c r="J21" s="33">
        <f t="shared" si="5"/>
        <v>73445.80401645636</v>
      </c>
      <c r="K21" s="29">
        <f t="shared" si="5"/>
        <v>64794.61547652237</v>
      </c>
      <c r="L21" s="16">
        <f t="shared" si="5"/>
        <v>62930.32133761715</v>
      </c>
      <c r="M21" s="16">
        <f t="shared" si="5"/>
        <v>64960.71772153199</v>
      </c>
      <c r="N21" s="16">
        <f t="shared" si="5"/>
        <v>67466.67764700827</v>
      </c>
      <c r="O21" s="16">
        <f t="shared" si="5"/>
        <v>73587.90898999806</v>
      </c>
      <c r="P21" s="25">
        <f t="shared" si="5"/>
        <v>92187.96785237626</v>
      </c>
      <c r="Q21" s="33">
        <f t="shared" si="5"/>
        <v>71838.63332469286</v>
      </c>
      <c r="R21" s="29">
        <f t="shared" si="5"/>
        <v>72514.38625012271</v>
      </c>
      <c r="S21" s="7"/>
    </row>
    <row r="22" spans="1:19" s="8" customFormat="1" ht="16.5" customHeight="1">
      <c r="A22" s="108" t="s">
        <v>21</v>
      </c>
      <c r="B22" s="59" t="s">
        <v>9</v>
      </c>
      <c r="C22" s="59" t="s">
        <v>1</v>
      </c>
      <c r="D22" s="20">
        <f>'P一般'!D22+'B一般'!D22</f>
        <v>68395</v>
      </c>
      <c r="E22" s="15">
        <f>'P一般'!E22+'B一般'!E22</f>
        <v>116960</v>
      </c>
      <c r="F22" s="15">
        <f>'P一般'!F22+'B一般'!F22</f>
        <v>23094</v>
      </c>
      <c r="G22" s="15">
        <f>'P一般'!G22+'B一般'!G22</f>
        <v>73601</v>
      </c>
      <c r="H22" s="15">
        <f>'P一般'!H22+'B一般'!H22</f>
        <v>63374</v>
      </c>
      <c r="I22" s="24">
        <f>'P一般'!I22+'B一般'!I22</f>
        <v>102945</v>
      </c>
      <c r="J22" s="32">
        <f>SUM(D22:I22)</f>
        <v>448369</v>
      </c>
      <c r="K22" s="28">
        <f>'P一般'!K22+'B一般'!K22</f>
        <v>77557</v>
      </c>
      <c r="L22" s="15">
        <f>'P一般'!L22+'B一般'!L22</f>
        <v>125123</v>
      </c>
      <c r="M22" s="15">
        <f>'P一般'!M22+'B一般'!M22</f>
        <v>77666</v>
      </c>
      <c r="N22" s="15">
        <f>'P一般'!N22+'B一般'!N22</f>
        <v>148922</v>
      </c>
      <c r="O22" s="15">
        <f>'P一般'!O22+'B一般'!O22</f>
        <v>107694</v>
      </c>
      <c r="P22" s="24">
        <f>'P一般'!P22+'B一般'!P22</f>
        <v>153350</v>
      </c>
      <c r="Q22" s="32">
        <f>SUM(K22:P22)</f>
        <v>690312</v>
      </c>
      <c r="R22" s="28">
        <f>J22+Q22</f>
        <v>1138681</v>
      </c>
      <c r="S22" s="7"/>
    </row>
    <row r="23" spans="1:19" s="8" customFormat="1" ht="16.5" customHeight="1">
      <c r="A23" s="109"/>
      <c r="B23" s="59" t="s">
        <v>10</v>
      </c>
      <c r="C23" s="59" t="s">
        <v>2</v>
      </c>
      <c r="D23" s="20">
        <f>'P一般'!D23+'B一般'!D23</f>
        <v>5067717</v>
      </c>
      <c r="E23" s="15">
        <f>'P一般'!E23+'B一般'!E23</f>
        <v>9564307</v>
      </c>
      <c r="F23" s="15">
        <f>'P一般'!F23+'B一般'!F23</f>
        <v>1763630</v>
      </c>
      <c r="G23" s="15">
        <f>'P一般'!G23+'B一般'!G23</f>
        <v>5527006</v>
      </c>
      <c r="H23" s="15">
        <f>'P一般'!H23+'B一般'!H23</f>
        <v>4434727</v>
      </c>
      <c r="I23" s="24">
        <f>'P一般'!I23+'B一般'!I23</f>
        <v>6993307</v>
      </c>
      <c r="J23" s="32">
        <f>SUM(D23:I23)</f>
        <v>33350694</v>
      </c>
      <c r="K23" s="28">
        <f>'P一般'!K23+'B一般'!K23</f>
        <v>5055600</v>
      </c>
      <c r="L23" s="15">
        <f>'P一般'!L23+'B一般'!L23</f>
        <v>8067653</v>
      </c>
      <c r="M23" s="15">
        <f>'P一般'!M23+'B一般'!M23</f>
        <v>5065057</v>
      </c>
      <c r="N23" s="15">
        <f>'P一般'!N23+'B一般'!N23</f>
        <v>10260420</v>
      </c>
      <c r="O23" s="15">
        <f>'P一般'!O23+'B一般'!O23</f>
        <v>8273033</v>
      </c>
      <c r="P23" s="24">
        <f>'P一般'!P23+'B一般'!P23</f>
        <v>13624572</v>
      </c>
      <c r="Q23" s="32">
        <f>SUM(K23:P23)</f>
        <v>50346335</v>
      </c>
      <c r="R23" s="28">
        <f>J23+Q23</f>
        <v>83697029</v>
      </c>
      <c r="S23" s="7"/>
    </row>
    <row r="24" spans="1:19" s="8" customFormat="1" ht="16.5" customHeight="1" thickBot="1">
      <c r="A24" s="110"/>
      <c r="B24" s="60" t="s">
        <v>18</v>
      </c>
      <c r="C24" s="61" t="s">
        <v>3</v>
      </c>
      <c r="D24" s="21">
        <f aca="true" t="shared" si="6" ref="D24:R24">IF(D22=0,"",(D23/D22)*1000)</f>
        <v>74094.84611448205</v>
      </c>
      <c r="E24" s="16">
        <f t="shared" si="6"/>
        <v>81774.17065663476</v>
      </c>
      <c r="F24" s="16">
        <f t="shared" si="6"/>
        <v>76367.45475015155</v>
      </c>
      <c r="G24" s="16">
        <f t="shared" si="6"/>
        <v>75094.16991616962</v>
      </c>
      <c r="H24" s="16">
        <f t="shared" si="6"/>
        <v>69977.07261653044</v>
      </c>
      <c r="I24" s="25">
        <f t="shared" si="6"/>
        <v>67932.4590800913</v>
      </c>
      <c r="J24" s="33">
        <f t="shared" si="6"/>
        <v>74382.2476576213</v>
      </c>
      <c r="K24" s="29">
        <f t="shared" si="6"/>
        <v>65185.60542568692</v>
      </c>
      <c r="L24" s="16">
        <f t="shared" si="6"/>
        <v>64477.77786657929</v>
      </c>
      <c r="M24" s="16">
        <f t="shared" si="6"/>
        <v>65215.88597327016</v>
      </c>
      <c r="N24" s="16">
        <f t="shared" si="6"/>
        <v>68897.94657605996</v>
      </c>
      <c r="O24" s="16">
        <f t="shared" si="6"/>
        <v>76819.81354578714</v>
      </c>
      <c r="P24" s="25">
        <f t="shared" si="6"/>
        <v>88846.24714704925</v>
      </c>
      <c r="Q24" s="33">
        <f t="shared" si="6"/>
        <v>72932.72462306899</v>
      </c>
      <c r="R24" s="29">
        <f t="shared" si="6"/>
        <v>73503.4913202205</v>
      </c>
      <c r="S24" s="7"/>
    </row>
    <row r="25" spans="1:19" s="8" customFormat="1" ht="16.5" customHeight="1">
      <c r="A25" s="108" t="s">
        <v>22</v>
      </c>
      <c r="B25" s="59" t="s">
        <v>9</v>
      </c>
      <c r="C25" s="59" t="s">
        <v>1</v>
      </c>
      <c r="D25" s="20">
        <f>'P一般'!D25+'B一般'!D25</f>
        <v>6262</v>
      </c>
      <c r="E25" s="15">
        <f>'P一般'!E25+'B一般'!E25</f>
        <v>0</v>
      </c>
      <c r="F25" s="15">
        <f>'P一般'!F25+'B一般'!F25</f>
        <v>549</v>
      </c>
      <c r="G25" s="15">
        <f>'P一般'!G25+'B一般'!G25</f>
        <v>0</v>
      </c>
      <c r="H25" s="15">
        <f>'P一般'!H25+'B一般'!H25</f>
        <v>0</v>
      </c>
      <c r="I25" s="24">
        <f>'P一般'!I25+'B一般'!I25</f>
        <v>11405</v>
      </c>
      <c r="J25" s="32">
        <f>SUM(D25:I25)</f>
        <v>18216</v>
      </c>
      <c r="K25" s="28">
        <f>'P一般'!K25+'B一般'!K25</f>
        <v>0</v>
      </c>
      <c r="L25" s="15">
        <f>'P一般'!L25+'B一般'!L25</f>
        <v>0</v>
      </c>
      <c r="M25" s="15">
        <f>'P一般'!M25+'B一般'!M25</f>
        <v>332</v>
      </c>
      <c r="N25" s="15">
        <f>'P一般'!N25+'B一般'!N25</f>
        <v>280</v>
      </c>
      <c r="O25" s="15">
        <f>'P一般'!O25+'B一般'!O25</f>
        <v>0</v>
      </c>
      <c r="P25" s="24">
        <f>'P一般'!P25+'B一般'!P25</f>
        <v>0</v>
      </c>
      <c r="Q25" s="32">
        <f>SUM(K25:P25)</f>
        <v>612</v>
      </c>
      <c r="R25" s="28">
        <f>J25+Q25</f>
        <v>18828</v>
      </c>
      <c r="S25" s="7"/>
    </row>
    <row r="26" spans="1:19" s="8" customFormat="1" ht="16.5" customHeight="1">
      <c r="A26" s="109"/>
      <c r="B26" s="59" t="s">
        <v>10</v>
      </c>
      <c r="C26" s="59" t="s">
        <v>2</v>
      </c>
      <c r="D26" s="20">
        <f>'P一般'!D26+'B一般'!D26</f>
        <v>479341</v>
      </c>
      <c r="E26" s="15">
        <f>'P一般'!E26+'B一般'!E26</f>
        <v>0</v>
      </c>
      <c r="F26" s="15">
        <f>'P一般'!F26+'B一般'!F26</f>
        <v>32729</v>
      </c>
      <c r="G26" s="15">
        <f>'P一般'!G26+'B一般'!G26</f>
        <v>0</v>
      </c>
      <c r="H26" s="15">
        <f>'P一般'!H26+'B一般'!H26</f>
        <v>0</v>
      </c>
      <c r="I26" s="24">
        <f>'P一般'!I26+'B一般'!I26</f>
        <v>739513</v>
      </c>
      <c r="J26" s="32">
        <f>SUM(D26:I26)</f>
        <v>1251583</v>
      </c>
      <c r="K26" s="28">
        <f>'P一般'!K26+'B一般'!K26</f>
        <v>0</v>
      </c>
      <c r="L26" s="15">
        <f>'P一般'!L26+'B一般'!L26</f>
        <v>0</v>
      </c>
      <c r="M26" s="15">
        <f>'P一般'!M26+'B一般'!M26</f>
        <v>21489</v>
      </c>
      <c r="N26" s="15">
        <f>'P一般'!N26+'B一般'!N26</f>
        <v>17283</v>
      </c>
      <c r="O26" s="15">
        <f>'P一般'!O26+'B一般'!O26</f>
        <v>0</v>
      </c>
      <c r="P26" s="24">
        <f>'P一般'!P26+'B一般'!P26</f>
        <v>0</v>
      </c>
      <c r="Q26" s="32">
        <f>SUM(K26:P26)</f>
        <v>38772</v>
      </c>
      <c r="R26" s="28">
        <f>J26+Q26</f>
        <v>1290355</v>
      </c>
      <c r="S26" s="7"/>
    </row>
    <row r="27" spans="1:19" s="8" customFormat="1" ht="16.5" customHeight="1" thickBot="1">
      <c r="A27" s="110"/>
      <c r="B27" s="60" t="s">
        <v>18</v>
      </c>
      <c r="C27" s="61" t="s">
        <v>3</v>
      </c>
      <c r="D27" s="21">
        <f aca="true" t="shared" si="7" ref="D27:R27">IF(D25=0,"",(D26/D25)*1000)</f>
        <v>76547.58862983073</v>
      </c>
      <c r="E27" s="16">
        <f t="shared" si="7"/>
      </c>
      <c r="F27" s="16">
        <f t="shared" si="7"/>
        <v>59615.66484517304</v>
      </c>
      <c r="G27" s="16">
        <f t="shared" si="7"/>
      </c>
      <c r="H27" s="16">
        <f t="shared" si="7"/>
      </c>
      <c r="I27" s="25">
        <f t="shared" si="7"/>
        <v>64841.12231477423</v>
      </c>
      <c r="J27" s="33">
        <f t="shared" si="7"/>
        <v>68707.89415898111</v>
      </c>
      <c r="K27" s="29">
        <f t="shared" si="7"/>
      </c>
      <c r="L27" s="16">
        <f t="shared" si="7"/>
      </c>
      <c r="M27" s="16">
        <f t="shared" si="7"/>
        <v>64725.903614457835</v>
      </c>
      <c r="N27" s="16">
        <f t="shared" si="7"/>
        <v>61725</v>
      </c>
      <c r="O27" s="16">
        <f t="shared" si="7"/>
      </c>
      <c r="P27" s="25">
        <f t="shared" si="7"/>
      </c>
      <c r="Q27" s="33">
        <f t="shared" si="7"/>
        <v>63352.94117647059</v>
      </c>
      <c r="R27" s="29">
        <f t="shared" si="7"/>
        <v>68533.83258975994</v>
      </c>
      <c r="S27" s="7"/>
    </row>
    <row r="28" spans="1:19" s="8" customFormat="1" ht="16.5" customHeight="1">
      <c r="A28" s="108" t="s">
        <v>11</v>
      </c>
      <c r="B28" s="59" t="s">
        <v>9</v>
      </c>
      <c r="C28" s="59" t="s">
        <v>1</v>
      </c>
      <c r="D28" s="20">
        <f>'P一般'!D28+'B一般'!D28</f>
        <v>5066</v>
      </c>
      <c r="E28" s="15">
        <f>'P一般'!E28+'B一般'!E28</f>
        <v>2081</v>
      </c>
      <c r="F28" s="15">
        <f>'P一般'!F28+'B一般'!F28</f>
        <v>1324</v>
      </c>
      <c r="G28" s="15">
        <f>'P一般'!G28+'B一般'!G28</f>
        <v>323</v>
      </c>
      <c r="H28" s="15">
        <f>'P一般'!H28+'B一般'!H28</f>
        <v>410</v>
      </c>
      <c r="I28" s="24">
        <f>'P一般'!I28+'B一般'!I28</f>
        <v>1310</v>
      </c>
      <c r="J28" s="32">
        <f>SUM(D28:I28)</f>
        <v>10514</v>
      </c>
      <c r="K28" s="28">
        <f>'P一般'!K28+'B一般'!K28</f>
        <v>2686</v>
      </c>
      <c r="L28" s="15">
        <f>'P一般'!L28+'B一般'!L28</f>
        <v>2504</v>
      </c>
      <c r="M28" s="15">
        <f>'P一般'!M28+'B一般'!M28</f>
        <v>3378</v>
      </c>
      <c r="N28" s="15">
        <f>'P一般'!N28+'B一般'!N28</f>
        <v>1868</v>
      </c>
      <c r="O28" s="15">
        <f>'P一般'!O28+'B一般'!O28</f>
        <v>1943</v>
      </c>
      <c r="P28" s="24">
        <f>'P一般'!P28+'B一般'!P28</f>
        <v>2098</v>
      </c>
      <c r="Q28" s="32">
        <f>SUM(K28:P28)</f>
        <v>14477</v>
      </c>
      <c r="R28" s="28">
        <f>J28+Q28</f>
        <v>24991</v>
      </c>
      <c r="S28" s="7"/>
    </row>
    <row r="29" spans="1:19" s="8" customFormat="1" ht="16.5" customHeight="1">
      <c r="A29" s="109"/>
      <c r="B29" s="59" t="s">
        <v>10</v>
      </c>
      <c r="C29" s="59" t="s">
        <v>2</v>
      </c>
      <c r="D29" s="20">
        <f>'P一般'!D29+'B一般'!D29</f>
        <v>1065167</v>
      </c>
      <c r="E29" s="15">
        <f>'P一般'!E29+'B一般'!E29</f>
        <v>492572</v>
      </c>
      <c r="F29" s="15">
        <f>'P一般'!F29+'B一般'!F29</f>
        <v>191287</v>
      </c>
      <c r="G29" s="15">
        <f>'P一般'!G29+'B一般'!G29</f>
        <v>76947</v>
      </c>
      <c r="H29" s="15">
        <f>'P一般'!H29+'B一般'!H29</f>
        <v>100487</v>
      </c>
      <c r="I29" s="24">
        <f>'P一般'!I29+'B一般'!I29</f>
        <v>322121</v>
      </c>
      <c r="J29" s="32">
        <f>SUM(D29:I29)</f>
        <v>2248581</v>
      </c>
      <c r="K29" s="28">
        <f>'P一般'!K29+'B一般'!K29</f>
        <v>532523</v>
      </c>
      <c r="L29" s="15">
        <f>'P一般'!L29+'B一般'!L29</f>
        <v>635378</v>
      </c>
      <c r="M29" s="15">
        <f>'P一般'!M29+'B一般'!M29</f>
        <v>707445</v>
      </c>
      <c r="N29" s="15">
        <f>'P一般'!N29+'B一般'!N29</f>
        <v>329767</v>
      </c>
      <c r="O29" s="15">
        <f>'P一般'!O29+'B一般'!O29</f>
        <v>345624</v>
      </c>
      <c r="P29" s="24">
        <f>'P一般'!P29+'B一般'!P29</f>
        <v>399967</v>
      </c>
      <c r="Q29" s="32">
        <f>SUM(K29:P29)</f>
        <v>2950704</v>
      </c>
      <c r="R29" s="28">
        <f>J29+Q29</f>
        <v>5199285</v>
      </c>
      <c r="S29" s="7"/>
    </row>
    <row r="30" spans="1:19" s="8" customFormat="1" ht="16.5" customHeight="1" thickBot="1">
      <c r="A30" s="110"/>
      <c r="B30" s="60" t="s">
        <v>18</v>
      </c>
      <c r="C30" s="61" t="s">
        <v>3</v>
      </c>
      <c r="D30" s="21">
        <f aca="true" t="shared" si="8" ref="D30:R30">IF(D28=0,"",(D29/D28)*1000)</f>
        <v>210257.99447295695</v>
      </c>
      <c r="E30" s="16">
        <f t="shared" si="8"/>
        <v>236699.66362325806</v>
      </c>
      <c r="F30" s="16">
        <f t="shared" si="8"/>
        <v>144476.58610271904</v>
      </c>
      <c r="G30" s="16">
        <f t="shared" si="8"/>
        <v>238226.00619195047</v>
      </c>
      <c r="H30" s="16">
        <f t="shared" si="8"/>
        <v>245090.24390243902</v>
      </c>
      <c r="I30" s="25">
        <f t="shared" si="8"/>
        <v>245893.893129771</v>
      </c>
      <c r="J30" s="33">
        <f t="shared" si="8"/>
        <v>213865.41753852007</v>
      </c>
      <c r="K30" s="29">
        <f t="shared" si="8"/>
        <v>198258.74906924795</v>
      </c>
      <c r="L30" s="16">
        <f t="shared" si="8"/>
        <v>253745.20766773162</v>
      </c>
      <c r="M30" s="16">
        <f t="shared" si="8"/>
        <v>209427.1758436945</v>
      </c>
      <c r="N30" s="16">
        <f t="shared" si="8"/>
        <v>176534.79657387582</v>
      </c>
      <c r="O30" s="16">
        <f t="shared" si="8"/>
        <v>177881.6263510036</v>
      </c>
      <c r="P30" s="25">
        <f t="shared" si="8"/>
        <v>190642.04003813153</v>
      </c>
      <c r="Q30" s="33">
        <f t="shared" si="8"/>
        <v>203820.1284796574</v>
      </c>
      <c r="R30" s="29">
        <f t="shared" si="8"/>
        <v>208046.29666680007</v>
      </c>
      <c r="S30" s="7"/>
    </row>
    <row r="31" spans="1:19" s="8" customFormat="1" ht="16.5" customHeight="1">
      <c r="A31" s="108" t="s">
        <v>23</v>
      </c>
      <c r="B31" s="59" t="s">
        <v>9</v>
      </c>
      <c r="C31" s="59" t="s">
        <v>1</v>
      </c>
      <c r="D31" s="20">
        <f>'P一般'!D31+'B一般'!D31</f>
        <v>0</v>
      </c>
      <c r="E31" s="15">
        <f>'P一般'!E31+'B一般'!E31</f>
        <v>43659</v>
      </c>
      <c r="F31" s="15">
        <f>'P一般'!F31+'B一般'!F31</f>
        <v>0</v>
      </c>
      <c r="G31" s="15">
        <f>'P一般'!G31+'B一般'!G31</f>
        <v>0</v>
      </c>
      <c r="H31" s="15">
        <f>'P一般'!H31+'B一般'!H31</f>
        <v>0</v>
      </c>
      <c r="I31" s="24">
        <f>'P一般'!I31+'B一般'!I31</f>
        <v>0</v>
      </c>
      <c r="J31" s="32">
        <f>SUM(D31:I31)</f>
        <v>43659</v>
      </c>
      <c r="K31" s="28">
        <f>'P一般'!K31+'B一般'!K31</f>
        <v>0</v>
      </c>
      <c r="L31" s="15">
        <f>'P一般'!L31+'B一般'!L31</f>
        <v>0</v>
      </c>
      <c r="M31" s="15">
        <f>'P一般'!M31+'B一般'!M31</f>
        <v>0</v>
      </c>
      <c r="N31" s="15">
        <f>'P一般'!N31+'B一般'!N31</f>
        <v>0</v>
      </c>
      <c r="O31" s="15">
        <f>'P一般'!O31+'B一般'!O31</f>
        <v>0</v>
      </c>
      <c r="P31" s="24">
        <f>'P一般'!P31+'B一般'!P31</f>
        <v>0</v>
      </c>
      <c r="Q31" s="32">
        <f>SUM(K31:P31)</f>
        <v>0</v>
      </c>
      <c r="R31" s="28">
        <f>J31+Q31</f>
        <v>43659</v>
      </c>
      <c r="S31" s="7"/>
    </row>
    <row r="32" spans="1:19" s="8" customFormat="1" ht="16.5" customHeight="1">
      <c r="A32" s="109"/>
      <c r="B32" s="59" t="s">
        <v>10</v>
      </c>
      <c r="C32" s="59" t="s">
        <v>2</v>
      </c>
      <c r="D32" s="22">
        <f>'P一般'!D32+'B一般'!D32</f>
        <v>0</v>
      </c>
      <c r="E32" s="17">
        <f>'P一般'!E32+'B一般'!E32</f>
        <v>3400750</v>
      </c>
      <c r="F32" s="17">
        <f>'P一般'!F32+'B一般'!F32</f>
        <v>0</v>
      </c>
      <c r="G32" s="17">
        <f>'P一般'!G32+'B一般'!G32</f>
        <v>0</v>
      </c>
      <c r="H32" s="17">
        <f>'P一般'!H32+'B一般'!H32</f>
        <v>0</v>
      </c>
      <c r="I32" s="26">
        <f>'P一般'!I32+'B一般'!I32</f>
        <v>0</v>
      </c>
      <c r="J32" s="34">
        <f>SUM(D32:I32)</f>
        <v>3400750</v>
      </c>
      <c r="K32" s="30">
        <f>'P一般'!K32+'B一般'!K32</f>
        <v>0</v>
      </c>
      <c r="L32" s="17">
        <f>'P一般'!L32+'B一般'!L32</f>
        <v>0</v>
      </c>
      <c r="M32" s="17">
        <f>'P一般'!M32+'B一般'!M32</f>
        <v>0</v>
      </c>
      <c r="N32" s="17">
        <f>'P一般'!N32+'B一般'!N32</f>
        <v>0</v>
      </c>
      <c r="O32" s="17">
        <f>'P一般'!O32+'B一般'!O32</f>
        <v>0</v>
      </c>
      <c r="P32" s="26">
        <f>'P一般'!P32+'B一般'!P32</f>
        <v>0</v>
      </c>
      <c r="Q32" s="34">
        <f>SUM(K32:P32)</f>
        <v>0</v>
      </c>
      <c r="R32" s="30">
        <f>J32+Q32</f>
        <v>3400750</v>
      </c>
      <c r="S32" s="7"/>
    </row>
    <row r="33" spans="1:19" s="8" customFormat="1" ht="16.5" customHeight="1" thickBot="1">
      <c r="A33" s="110"/>
      <c r="B33" s="60" t="s">
        <v>18</v>
      </c>
      <c r="C33" s="61" t="s">
        <v>3</v>
      </c>
      <c r="D33" s="21">
        <f aca="true" t="shared" si="9" ref="D33:R33">IF(D31=0,"",(D32/D31)*1000)</f>
      </c>
      <c r="E33" s="16">
        <f t="shared" si="9"/>
        <v>77893.446941066</v>
      </c>
      <c r="F33" s="16">
        <f t="shared" si="9"/>
      </c>
      <c r="G33" s="16">
        <f t="shared" si="9"/>
      </c>
      <c r="H33" s="16">
        <f t="shared" si="9"/>
      </c>
      <c r="I33" s="25">
        <f t="shared" si="9"/>
      </c>
      <c r="J33" s="33">
        <f t="shared" si="9"/>
        <v>77893.446941066</v>
      </c>
      <c r="K33" s="29">
        <f t="shared" si="9"/>
      </c>
      <c r="L33" s="16">
        <f t="shared" si="9"/>
      </c>
      <c r="M33" s="16">
        <f t="shared" si="9"/>
      </c>
      <c r="N33" s="16">
        <f t="shared" si="9"/>
      </c>
      <c r="O33" s="16">
        <f t="shared" si="9"/>
      </c>
      <c r="P33" s="25">
        <f t="shared" si="9"/>
      </c>
      <c r="Q33" s="33">
        <f t="shared" si="9"/>
      </c>
      <c r="R33" s="29">
        <f t="shared" si="9"/>
        <v>77893.446941066</v>
      </c>
      <c r="S33" s="7"/>
    </row>
    <row r="34" spans="1:19" s="8" customFormat="1" ht="16.5" customHeight="1">
      <c r="A34" s="108" t="s">
        <v>24</v>
      </c>
      <c r="B34" s="59" t="s">
        <v>9</v>
      </c>
      <c r="C34" s="59" t="s">
        <v>1</v>
      </c>
      <c r="D34" s="20">
        <f>'P一般'!D34+'B一般'!D34</f>
        <v>16891</v>
      </c>
      <c r="E34" s="15">
        <f>'P一般'!E34+'B一般'!E34</f>
        <v>0</v>
      </c>
      <c r="F34" s="15">
        <f>'P一般'!F34+'B一般'!F34</f>
        <v>0</v>
      </c>
      <c r="G34" s="15">
        <f>'P一般'!G34+'B一般'!G34</f>
        <v>0</v>
      </c>
      <c r="H34" s="15">
        <f>'P一般'!H34+'B一般'!H34</f>
        <v>0</v>
      </c>
      <c r="I34" s="24">
        <f>'P一般'!I34+'B一般'!I34</f>
        <v>0</v>
      </c>
      <c r="J34" s="32">
        <f>SUM(D34:I34)</f>
        <v>16891</v>
      </c>
      <c r="K34" s="28">
        <f>'P一般'!K34+'B一般'!K34</f>
        <v>21772</v>
      </c>
      <c r="L34" s="15">
        <f>'P一般'!L34+'B一般'!L34</f>
        <v>12144</v>
      </c>
      <c r="M34" s="15">
        <f>'P一般'!M34+'B一般'!M34</f>
        <v>0</v>
      </c>
      <c r="N34" s="15">
        <f>'P一般'!N34+'B一般'!N34</f>
        <v>234</v>
      </c>
      <c r="O34" s="15">
        <f>'P一般'!O34+'B一般'!O34</f>
        <v>0</v>
      </c>
      <c r="P34" s="24">
        <f>'P一般'!P34+'B一般'!P34</f>
        <v>0</v>
      </c>
      <c r="Q34" s="32">
        <f>SUM(K34:P34)</f>
        <v>34150</v>
      </c>
      <c r="R34" s="28">
        <f>J34+Q34</f>
        <v>51041</v>
      </c>
      <c r="S34" s="7"/>
    </row>
    <row r="35" spans="1:19" s="8" customFormat="1" ht="16.5" customHeight="1">
      <c r="A35" s="109"/>
      <c r="B35" s="59" t="s">
        <v>10</v>
      </c>
      <c r="C35" s="59" t="s">
        <v>2</v>
      </c>
      <c r="D35" s="20">
        <f>'P一般'!D35+'B一般'!D35</f>
        <v>1195974</v>
      </c>
      <c r="E35" s="15">
        <f>'P一般'!E35+'B一般'!E35</f>
        <v>0</v>
      </c>
      <c r="F35" s="15">
        <f>'P一般'!F35+'B一般'!F35</f>
        <v>0</v>
      </c>
      <c r="G35" s="15">
        <f>'P一般'!G35+'B一般'!G35</f>
        <v>0</v>
      </c>
      <c r="H35" s="15">
        <f>'P一般'!H35+'B一般'!H35</f>
        <v>0</v>
      </c>
      <c r="I35" s="24">
        <f>'P一般'!I35+'B一般'!I35</f>
        <v>0</v>
      </c>
      <c r="J35" s="32">
        <f>SUM(D35:I35)</f>
        <v>1195974</v>
      </c>
      <c r="K35" s="28">
        <f>'P一般'!K35+'B一般'!K35</f>
        <v>1348910</v>
      </c>
      <c r="L35" s="15">
        <f>'P一般'!L35+'B一般'!L35</f>
        <v>749939</v>
      </c>
      <c r="M35" s="15">
        <f>'P一般'!M35+'B一般'!M35</f>
        <v>0</v>
      </c>
      <c r="N35" s="15">
        <f>'P一般'!N35+'B一般'!N35</f>
        <v>10546</v>
      </c>
      <c r="O35" s="15">
        <f>'P一般'!O35+'B一般'!O35</f>
        <v>0</v>
      </c>
      <c r="P35" s="24">
        <f>'P一般'!P35+'B一般'!P35</f>
        <v>0</v>
      </c>
      <c r="Q35" s="32">
        <f>SUM(K35:P35)</f>
        <v>2109395</v>
      </c>
      <c r="R35" s="28">
        <f>J35+Q35</f>
        <v>3305369</v>
      </c>
      <c r="S35" s="7"/>
    </row>
    <row r="36" spans="1:19" s="8" customFormat="1" ht="16.5" customHeight="1" thickBot="1">
      <c r="A36" s="110"/>
      <c r="B36" s="60" t="s">
        <v>18</v>
      </c>
      <c r="C36" s="61" t="s">
        <v>3</v>
      </c>
      <c r="D36" s="21">
        <f aca="true" t="shared" si="10" ref="D36:R36">IF(D34=0,"",(D35/D34)*1000)</f>
        <v>70805.39932508436</v>
      </c>
      <c r="E36" s="16">
        <f t="shared" si="10"/>
      </c>
      <c r="F36" s="16">
        <f t="shared" si="10"/>
      </c>
      <c r="G36" s="16">
        <f t="shared" si="10"/>
      </c>
      <c r="H36" s="16">
        <f t="shared" si="10"/>
      </c>
      <c r="I36" s="25">
        <f t="shared" si="10"/>
      </c>
      <c r="J36" s="33">
        <f t="shared" si="10"/>
        <v>70805.39932508436</v>
      </c>
      <c r="K36" s="29">
        <f t="shared" si="10"/>
        <v>61956.182252434315</v>
      </c>
      <c r="L36" s="16">
        <f t="shared" si="10"/>
        <v>61753.87022397892</v>
      </c>
      <c r="M36" s="16">
        <f t="shared" si="10"/>
      </c>
      <c r="N36" s="16">
        <f t="shared" si="10"/>
        <v>45068.37606837607</v>
      </c>
      <c r="O36" s="16">
        <f t="shared" si="10"/>
      </c>
      <c r="P36" s="25">
        <f t="shared" si="10"/>
      </c>
      <c r="Q36" s="33">
        <f t="shared" si="10"/>
        <v>61768.52122986823</v>
      </c>
      <c r="R36" s="29">
        <f t="shared" si="10"/>
        <v>64759.095629004136</v>
      </c>
      <c r="S36" s="7"/>
    </row>
    <row r="37" spans="1:19" s="8" customFormat="1" ht="16.5" customHeight="1">
      <c r="A37" s="108" t="s">
        <v>12</v>
      </c>
      <c r="B37" s="59" t="s">
        <v>9</v>
      </c>
      <c r="C37" s="59" t="s">
        <v>1</v>
      </c>
      <c r="D37" s="23">
        <f>'P一般'!D37+'B一般'!D37</f>
        <v>376</v>
      </c>
      <c r="E37" s="18">
        <f>'P一般'!E37+'B一般'!E37</f>
        <v>191</v>
      </c>
      <c r="F37" s="18">
        <f>'P一般'!F37+'B一般'!F37</f>
        <v>23175</v>
      </c>
      <c r="G37" s="18">
        <f>'P一般'!G37+'B一般'!G37</f>
        <v>63</v>
      </c>
      <c r="H37" s="18">
        <f>'P一般'!H37+'B一般'!H37</f>
        <v>18793</v>
      </c>
      <c r="I37" s="27">
        <f>'P一般'!I37+'B一般'!I37</f>
        <v>85</v>
      </c>
      <c r="J37" s="35">
        <f>SUM(D37:I37)</f>
        <v>42683</v>
      </c>
      <c r="K37" s="31">
        <f>'P一般'!K37+'B一般'!K37</f>
        <v>18987</v>
      </c>
      <c r="L37" s="18">
        <f>'P一般'!L37+'B一般'!L37</f>
        <v>11942</v>
      </c>
      <c r="M37" s="18">
        <f>'P一般'!M37+'B一般'!M37</f>
        <v>340</v>
      </c>
      <c r="N37" s="18">
        <f>'P一般'!N37+'B一般'!N37</f>
        <v>121</v>
      </c>
      <c r="O37" s="18">
        <f>'P一般'!O37+'B一般'!O37</f>
        <v>108</v>
      </c>
      <c r="P37" s="27">
        <f>'P一般'!P37+'B一般'!P37</f>
        <v>173896</v>
      </c>
      <c r="Q37" s="35">
        <f>SUM(K37:P37)</f>
        <v>205394</v>
      </c>
      <c r="R37" s="31">
        <f>J37+Q37</f>
        <v>248077</v>
      </c>
      <c r="S37" s="7"/>
    </row>
    <row r="38" spans="1:19" s="8" customFormat="1" ht="16.5" customHeight="1">
      <c r="A38" s="109"/>
      <c r="B38" s="59" t="s">
        <v>10</v>
      </c>
      <c r="C38" s="59" t="s">
        <v>2</v>
      </c>
      <c r="D38" s="22">
        <f>'P一般'!D38+'B一般'!D38</f>
        <v>82108</v>
      </c>
      <c r="E38" s="17">
        <f>'P一般'!E38+'B一般'!E38</f>
        <v>47775</v>
      </c>
      <c r="F38" s="17">
        <f>'P一般'!F38+'B一般'!F38</f>
        <v>1794700</v>
      </c>
      <c r="G38" s="17">
        <f>'P一般'!G38+'B一般'!G38</f>
        <v>24618</v>
      </c>
      <c r="H38" s="17">
        <f>'P一般'!H38+'B一般'!H38</f>
        <v>1421888</v>
      </c>
      <c r="I38" s="26">
        <f>'P一般'!I38+'B一般'!I38</f>
        <v>23724</v>
      </c>
      <c r="J38" s="34">
        <f>SUM(D38:I38)</f>
        <v>3394813</v>
      </c>
      <c r="K38" s="30">
        <f>'P一般'!K38+'B一般'!K38</f>
        <v>1344700</v>
      </c>
      <c r="L38" s="17">
        <f>'P一般'!L38+'B一般'!L38</f>
        <v>803169</v>
      </c>
      <c r="M38" s="17">
        <f>'P一般'!M38+'B一般'!M38</f>
        <v>78931</v>
      </c>
      <c r="N38" s="17">
        <f>'P一般'!N38+'B一般'!N38</f>
        <v>29598</v>
      </c>
      <c r="O38" s="17">
        <f>'P一般'!O38+'B一般'!O38</f>
        <v>27509</v>
      </c>
      <c r="P38" s="26">
        <f>'P一般'!P38+'B一般'!P38</f>
        <v>17788594</v>
      </c>
      <c r="Q38" s="34">
        <f>SUM(K38:P38)</f>
        <v>20072501</v>
      </c>
      <c r="R38" s="30">
        <f>J38+Q38</f>
        <v>23467314</v>
      </c>
      <c r="S38" s="7"/>
    </row>
    <row r="39" spans="1:19" s="8" customFormat="1" ht="16.5" customHeight="1" thickBot="1">
      <c r="A39" s="110"/>
      <c r="B39" s="60" t="s">
        <v>18</v>
      </c>
      <c r="C39" s="61" t="s">
        <v>3</v>
      </c>
      <c r="D39" s="21">
        <f aca="true" t="shared" si="11" ref="D39:R39">IF(D37=0,"",(D38/D37)*1000)</f>
        <v>218372.3404255319</v>
      </c>
      <c r="E39" s="16">
        <f t="shared" si="11"/>
        <v>250130.89005235603</v>
      </c>
      <c r="F39" s="16">
        <f t="shared" si="11"/>
        <v>77441.20819848975</v>
      </c>
      <c r="G39" s="16">
        <f t="shared" si="11"/>
        <v>390761.90476190473</v>
      </c>
      <c r="H39" s="16">
        <f t="shared" si="11"/>
        <v>75660.51189272602</v>
      </c>
      <c r="I39" s="25">
        <f t="shared" si="11"/>
        <v>279105.8823529412</v>
      </c>
      <c r="J39" s="33">
        <f t="shared" si="11"/>
        <v>79535.48251060142</v>
      </c>
      <c r="K39" s="29">
        <f t="shared" si="11"/>
        <v>70822.14146521303</v>
      </c>
      <c r="L39" s="16">
        <f t="shared" si="11"/>
        <v>67255.81979567911</v>
      </c>
      <c r="M39" s="16">
        <f t="shared" si="11"/>
        <v>232150</v>
      </c>
      <c r="N39" s="16">
        <f t="shared" si="11"/>
        <v>244611.57024793388</v>
      </c>
      <c r="O39" s="16">
        <f t="shared" si="11"/>
        <v>254712.96296296295</v>
      </c>
      <c r="P39" s="25">
        <f t="shared" si="11"/>
        <v>102294.4403551548</v>
      </c>
      <c r="Q39" s="33">
        <f t="shared" si="11"/>
        <v>97726.81285724023</v>
      </c>
      <c r="R39" s="29">
        <f t="shared" si="11"/>
        <v>94596.89531879214</v>
      </c>
      <c r="S39" s="7"/>
    </row>
    <row r="40" spans="1:19" s="8" customFormat="1" ht="16.5" customHeight="1">
      <c r="A40" s="111" t="s">
        <v>4</v>
      </c>
      <c r="B40" s="59" t="s">
        <v>9</v>
      </c>
      <c r="C40" s="59" t="s">
        <v>1</v>
      </c>
      <c r="D40" s="23">
        <f>'P一般'!D40+'B一般'!D40</f>
        <v>957413</v>
      </c>
      <c r="E40" s="18">
        <f>'P一般'!E40+'B一般'!E40</f>
        <v>952301</v>
      </c>
      <c r="F40" s="18">
        <f>'P一般'!F40+'B一般'!F40</f>
        <v>880116</v>
      </c>
      <c r="G40" s="18">
        <f>'P一般'!G40+'B一般'!G40</f>
        <v>790048</v>
      </c>
      <c r="H40" s="18">
        <f>'P一般'!H40+'B一般'!H40</f>
        <v>911703</v>
      </c>
      <c r="I40" s="27">
        <f>'P一般'!I40+'B一般'!I40</f>
        <v>1056186</v>
      </c>
      <c r="J40" s="35">
        <f>'P一般'!J40+'B一般'!J40</f>
        <v>5547767</v>
      </c>
      <c r="K40" s="31">
        <f>'P一般'!K40+'B一般'!K40</f>
        <v>840938</v>
      </c>
      <c r="L40" s="18">
        <f>'P一般'!L40+'B一般'!L40</f>
        <v>949399</v>
      </c>
      <c r="M40" s="18">
        <f>'P一般'!M40+'B一般'!M40</f>
        <v>1263927</v>
      </c>
      <c r="N40" s="18">
        <f>'P一般'!N40+'B一般'!N40</f>
        <v>943277</v>
      </c>
      <c r="O40" s="18">
        <f>'P一般'!O40+'B一般'!O40</f>
        <v>1213133</v>
      </c>
      <c r="P40" s="27">
        <f>'P一般'!P40+'B一般'!P40</f>
        <v>1289216</v>
      </c>
      <c r="Q40" s="35">
        <f>'P一般'!Q40+'B一般'!Q40</f>
        <v>6499890</v>
      </c>
      <c r="R40" s="31">
        <f>J40+Q40</f>
        <v>12047657</v>
      </c>
      <c r="S40" s="7"/>
    </row>
    <row r="41" spans="1:19" s="8" customFormat="1" ht="16.5" customHeight="1">
      <c r="A41" s="112"/>
      <c r="B41" s="59" t="s">
        <v>10</v>
      </c>
      <c r="C41" s="59" t="s">
        <v>2</v>
      </c>
      <c r="D41" s="22">
        <f>'P一般'!D41+'B一般'!D41</f>
        <v>72220776</v>
      </c>
      <c r="E41" s="17">
        <f>'P一般'!E41+'B一般'!E41</f>
        <v>74755563</v>
      </c>
      <c r="F41" s="17">
        <f>'P一般'!F41+'B一般'!F41</f>
        <v>68774967</v>
      </c>
      <c r="G41" s="17">
        <f>'P一般'!G41+'B一般'!G41</f>
        <v>57497393</v>
      </c>
      <c r="H41" s="17">
        <f>'P一般'!H41+'B一般'!H41</f>
        <v>62701500</v>
      </c>
      <c r="I41" s="26">
        <f>'P一般'!I41+'B一般'!I41</f>
        <v>71056323</v>
      </c>
      <c r="J41" s="34">
        <f>'P一般'!J41+'B一般'!J41</f>
        <v>407006522</v>
      </c>
      <c r="K41" s="30">
        <f>'P一般'!K41+'B一般'!K41</f>
        <v>54505907</v>
      </c>
      <c r="L41" s="17">
        <f>'P一般'!L41+'B一般'!L41</f>
        <v>60466128</v>
      </c>
      <c r="M41" s="17">
        <f>'P一般'!M41+'B一般'!M41</f>
        <v>81829508</v>
      </c>
      <c r="N41" s="17">
        <f>'P一般'!N41+'B一般'!N41</f>
        <v>63780198</v>
      </c>
      <c r="O41" s="17">
        <f>'P一般'!O41+'B一般'!O41</f>
        <v>90992834</v>
      </c>
      <c r="P41" s="26">
        <f>'P一般'!P41+'B一般'!P41</f>
        <v>119520374</v>
      </c>
      <c r="Q41" s="34">
        <f>'P一般'!Q41+'B一般'!Q41</f>
        <v>471094949</v>
      </c>
      <c r="R41" s="30">
        <f>J41+Q41</f>
        <v>878101471</v>
      </c>
      <c r="S41" s="7"/>
    </row>
    <row r="42" spans="1:19" s="8" customFormat="1" ht="16.5" customHeight="1" thickBot="1">
      <c r="A42" s="113"/>
      <c r="B42" s="60" t="s">
        <v>18</v>
      </c>
      <c r="C42" s="61" t="s">
        <v>3</v>
      </c>
      <c r="D42" s="21">
        <f aca="true" t="shared" si="12" ref="D42:R42">IF(D40=0,"",(D41/D40)*1000)</f>
        <v>75433.25189860593</v>
      </c>
      <c r="E42" s="16">
        <f t="shared" si="12"/>
        <v>78499.93121922585</v>
      </c>
      <c r="F42" s="16">
        <f t="shared" si="12"/>
        <v>78143.0709133796</v>
      </c>
      <c r="G42" s="16">
        <f t="shared" si="12"/>
        <v>72777.08822755073</v>
      </c>
      <c r="H42" s="16">
        <f t="shared" si="12"/>
        <v>68774.04154642466</v>
      </c>
      <c r="I42" s="25">
        <f t="shared" si="12"/>
        <v>67276.33485011163</v>
      </c>
      <c r="J42" s="33">
        <f t="shared" si="12"/>
        <v>73364.0259225018</v>
      </c>
      <c r="K42" s="29">
        <f t="shared" si="12"/>
        <v>64815.60709588578</v>
      </c>
      <c r="L42" s="16">
        <f t="shared" si="12"/>
        <v>63688.84736554389</v>
      </c>
      <c r="M42" s="16">
        <f t="shared" si="12"/>
        <v>64742.27388132384</v>
      </c>
      <c r="N42" s="16">
        <f t="shared" si="12"/>
        <v>67615.55513385781</v>
      </c>
      <c r="O42" s="16">
        <f t="shared" si="12"/>
        <v>75006.47826742822</v>
      </c>
      <c r="P42" s="25">
        <f t="shared" si="12"/>
        <v>92707.79605589753</v>
      </c>
      <c r="Q42" s="33">
        <f t="shared" si="12"/>
        <v>72477.37254015068</v>
      </c>
      <c r="R42" s="29">
        <f t="shared" si="12"/>
        <v>72885.66324555887</v>
      </c>
      <c r="S42" s="7"/>
    </row>
    <row r="43" spans="1:19" s="8" customFormat="1" ht="24" customHeight="1" thickBot="1">
      <c r="A43" s="115" t="s">
        <v>13</v>
      </c>
      <c r="B43" s="116"/>
      <c r="C43" s="117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18" ht="15.75">
      <c r="A44" s="75" t="str">
        <f>'総合計'!A53</f>
        <v>※すべて確定値。</v>
      </c>
      <c r="B44" s="75"/>
      <c r="C44" s="75"/>
      <c r="D44" s="3"/>
      <c r="E44" s="3"/>
      <c r="F44" s="3"/>
      <c r="G44" s="3"/>
      <c r="H44" s="3"/>
      <c r="I44" s="3"/>
      <c r="J44" s="4"/>
      <c r="K44" s="3"/>
      <c r="L44" s="36"/>
      <c r="M44" s="36"/>
      <c r="N44" s="36"/>
      <c r="O44" s="36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5"/>
      <c r="I45" s="3"/>
      <c r="J45" s="3"/>
      <c r="K45" s="3"/>
      <c r="L45" s="3"/>
      <c r="M45" s="3"/>
      <c r="N45" s="3"/>
      <c r="O45" s="5"/>
      <c r="P45" s="5"/>
      <c r="Q45" s="3"/>
      <c r="R45" s="6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5">
    <mergeCell ref="A37:A39"/>
    <mergeCell ref="A40:A42"/>
    <mergeCell ref="A43:C43"/>
    <mergeCell ref="A25:A27"/>
    <mergeCell ref="A28:A30"/>
    <mergeCell ref="A31:A33"/>
    <mergeCell ref="A34:A36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70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43" sqref="J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421875" style="0" customWidth="1"/>
    <col min="11" max="16" width="10.7109375" style="0" customWidth="1"/>
    <col min="17" max="18" width="11.421875" style="0" customWidth="1"/>
    <col min="19" max="19" width="11.28125" style="0" customWidth="1"/>
  </cols>
  <sheetData>
    <row r="1" spans="1:16" ht="29.25" customHeight="1">
      <c r="A1" s="51" t="s">
        <v>4</v>
      </c>
      <c r="B1" s="104" t="s">
        <v>72</v>
      </c>
      <c r="C1" s="5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69" t="s">
        <v>5</v>
      </c>
      <c r="B2" s="7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50">
        <f>'総合計'!Q2</f>
        <v>41346</v>
      </c>
    </row>
    <row r="3" spans="1:19" ht="24" customHeight="1" thickBot="1">
      <c r="A3" s="62"/>
      <c r="B3" s="68"/>
      <c r="C3" s="68"/>
      <c r="D3" s="76" t="s">
        <v>28</v>
      </c>
      <c r="E3" s="78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3" t="s">
        <v>15</v>
      </c>
      <c r="R3" s="84" t="s">
        <v>16</v>
      </c>
      <c r="S3" s="2"/>
    </row>
    <row r="4" spans="1:19" s="8" customFormat="1" ht="16.5" customHeight="1">
      <c r="A4" s="108" t="s">
        <v>47</v>
      </c>
      <c r="B4" s="59" t="s">
        <v>9</v>
      </c>
      <c r="C4" s="65" t="s">
        <v>1</v>
      </c>
      <c r="D4" s="19">
        <f>'B原料'!D4</f>
        <v>0</v>
      </c>
      <c r="E4" s="15">
        <f>'B原料'!E4</f>
        <v>0</v>
      </c>
      <c r="F4" s="15">
        <f>'B原料'!F4</f>
        <v>3514</v>
      </c>
      <c r="G4" s="15">
        <f>'B原料'!G4</f>
        <v>13020</v>
      </c>
      <c r="H4" s="15">
        <f>'B原料'!H4</f>
        <v>0</v>
      </c>
      <c r="I4" s="24">
        <f>'B原料'!I4</f>
        <v>0</v>
      </c>
      <c r="J4" s="37">
        <f>'B原料'!J4</f>
        <v>16534</v>
      </c>
      <c r="K4" s="28">
        <f>'B原料'!K4</f>
        <v>912</v>
      </c>
      <c r="L4" s="15">
        <f>'B原料'!L4</f>
        <v>11737</v>
      </c>
      <c r="M4" s="15">
        <f>'B原料'!M4</f>
        <v>11492</v>
      </c>
      <c r="N4" s="15">
        <f>'B原料'!N4+'P原料'!N4</f>
        <v>11833</v>
      </c>
      <c r="O4" s="15">
        <f>'B原料'!O4+'P原料'!O4</f>
        <v>0</v>
      </c>
      <c r="P4" s="24">
        <f>'B原料'!P4+'P原料'!P4</f>
        <v>0</v>
      </c>
      <c r="Q4" s="37">
        <f>SUM(K4:P4)</f>
        <v>35974</v>
      </c>
      <c r="R4" s="28">
        <f>Q4+J4</f>
        <v>52508</v>
      </c>
      <c r="S4" s="7"/>
    </row>
    <row r="5" spans="1:19" s="8" customFormat="1" ht="16.5" customHeight="1">
      <c r="A5" s="109"/>
      <c r="B5" s="59" t="s">
        <v>10</v>
      </c>
      <c r="C5" s="66" t="s">
        <v>2</v>
      </c>
      <c r="D5" s="20">
        <f>'B原料'!D5</f>
        <v>0</v>
      </c>
      <c r="E5" s="15">
        <f>'B原料'!E5</f>
        <v>0</v>
      </c>
      <c r="F5" s="15">
        <f>'B原料'!F5</f>
        <v>281399</v>
      </c>
      <c r="G5" s="15">
        <f>'B原料'!G5</f>
        <v>975869</v>
      </c>
      <c r="H5" s="15">
        <f>'B原料'!H5</f>
        <v>0</v>
      </c>
      <c r="I5" s="24">
        <f>'B原料'!I5</f>
        <v>0</v>
      </c>
      <c r="J5" s="32">
        <f>'B原料'!J5</f>
        <v>1257268</v>
      </c>
      <c r="K5" s="28">
        <f>'B原料'!K5</f>
        <v>65790</v>
      </c>
      <c r="L5" s="15">
        <f>'B原料'!L5</f>
        <v>831013</v>
      </c>
      <c r="M5" s="15">
        <f>'B原料'!M5</f>
        <v>782964</v>
      </c>
      <c r="N5" s="15">
        <f>'B原料'!N5+'P原料'!N5</f>
        <v>804105</v>
      </c>
      <c r="O5" s="15">
        <f>'B原料'!O5+'P原料'!O5</f>
        <v>0</v>
      </c>
      <c r="P5" s="24">
        <f>'B原料'!P5+'P原料'!P5</f>
        <v>0</v>
      </c>
      <c r="Q5" s="32">
        <f>SUM(K5:P5)</f>
        <v>2483872</v>
      </c>
      <c r="R5" s="28">
        <f>Q5+J5</f>
        <v>3741140</v>
      </c>
      <c r="S5" s="7"/>
    </row>
    <row r="6" spans="1:19" s="8" customFormat="1" ht="16.5" customHeight="1" thickBot="1">
      <c r="A6" s="110"/>
      <c r="B6" s="60" t="s">
        <v>18</v>
      </c>
      <c r="C6" s="67" t="s">
        <v>3</v>
      </c>
      <c r="D6" s="21">
        <f>IF(D4=0,,D5/D4*1000)</f>
        <v>0</v>
      </c>
      <c r="E6" s="16">
        <f>IF(E4=0,,E5/E4*1000)</f>
        <v>0</v>
      </c>
      <c r="F6" s="16">
        <f>IF(F4=0,,F5/F4*1000)</f>
        <v>80079.39669891862</v>
      </c>
      <c r="G6" s="16">
        <f aca="true" t="shared" si="0" ref="G6:R6">IF(G4=0,,G5/G4*1000)</f>
        <v>74951.53609831029</v>
      </c>
      <c r="H6" s="16">
        <f t="shared" si="0"/>
        <v>0</v>
      </c>
      <c r="I6" s="25">
        <f t="shared" si="0"/>
        <v>0</v>
      </c>
      <c r="J6" s="33">
        <f t="shared" si="0"/>
        <v>76041.36929962502</v>
      </c>
      <c r="K6" s="29">
        <f t="shared" si="0"/>
        <v>72138.15789473684</v>
      </c>
      <c r="L6" s="16">
        <f t="shared" si="0"/>
        <v>70802.84570162733</v>
      </c>
      <c r="M6" s="16">
        <f t="shared" si="0"/>
        <v>68131.22171945701</v>
      </c>
      <c r="N6" s="16">
        <f t="shared" si="0"/>
        <v>67954.44942111045</v>
      </c>
      <c r="O6" s="16">
        <f t="shared" si="0"/>
        <v>0</v>
      </c>
      <c r="P6" s="25">
        <f t="shared" si="0"/>
        <v>0</v>
      </c>
      <c r="Q6" s="33">
        <f t="shared" si="0"/>
        <v>69046.31122477345</v>
      </c>
      <c r="R6" s="29">
        <f t="shared" si="0"/>
        <v>71248.95254056524</v>
      </c>
      <c r="S6" s="7"/>
    </row>
    <row r="7" spans="1:19" s="8" customFormat="1" ht="16.5" customHeight="1">
      <c r="A7" s="108" t="s">
        <v>19</v>
      </c>
      <c r="B7" s="59" t="s">
        <v>9</v>
      </c>
      <c r="C7" s="66" t="s">
        <v>1</v>
      </c>
      <c r="D7" s="20">
        <f>'B原料'!D7</f>
        <v>7104</v>
      </c>
      <c r="E7" s="15">
        <f>'B原料'!E7</f>
        <v>0</v>
      </c>
      <c r="F7" s="15">
        <f>'B原料'!F7</f>
        <v>0</v>
      </c>
      <c r="G7" s="15">
        <f>'B原料'!G7</f>
        <v>11550</v>
      </c>
      <c r="H7" s="15">
        <f>'B原料'!H7</f>
        <v>5949</v>
      </c>
      <c r="I7" s="24">
        <f>'B原料'!I7</f>
        <v>11890</v>
      </c>
      <c r="J7" s="32">
        <f>'B原料'!J7</f>
        <v>36493</v>
      </c>
      <c r="K7" s="28">
        <f>'B原料'!K7</f>
        <v>0</v>
      </c>
      <c r="L7" s="15">
        <f>'B原料'!L7</f>
        <v>0</v>
      </c>
      <c r="M7" s="15">
        <f>'B原料'!M7</f>
        <v>22099</v>
      </c>
      <c r="N7" s="15">
        <f>'B原料'!N7+'P原料'!N7</f>
        <v>0</v>
      </c>
      <c r="O7" s="15">
        <f>'B原料'!O7+'P原料'!O7</f>
        <v>3000</v>
      </c>
      <c r="P7" s="24">
        <f>'B原料'!P7+'P原料'!P7</f>
        <v>0</v>
      </c>
      <c r="Q7" s="32">
        <f>SUM(K7:P7)</f>
        <v>25099</v>
      </c>
      <c r="R7" s="28">
        <f>Q7+J7</f>
        <v>61592</v>
      </c>
      <c r="S7" s="7"/>
    </row>
    <row r="8" spans="1:19" s="8" customFormat="1" ht="16.5" customHeight="1">
      <c r="A8" s="109"/>
      <c r="B8" s="59" t="s">
        <v>10</v>
      </c>
      <c r="C8" s="66" t="s">
        <v>2</v>
      </c>
      <c r="D8" s="20">
        <f>'B原料'!D8</f>
        <v>493407</v>
      </c>
      <c r="E8" s="15">
        <f>'B原料'!E8</f>
        <v>0</v>
      </c>
      <c r="F8" s="15">
        <f>'B原料'!F8</f>
        <v>0</v>
      </c>
      <c r="G8" s="15">
        <f>'B原料'!G8</f>
        <v>972724</v>
      </c>
      <c r="H8" s="15">
        <f>'B原料'!H8</f>
        <v>423193</v>
      </c>
      <c r="I8" s="24">
        <f>'B原料'!I8</f>
        <v>878866</v>
      </c>
      <c r="J8" s="32">
        <f>'B原料'!J8</f>
        <v>2768190</v>
      </c>
      <c r="K8" s="28">
        <f>'B原料'!K8</f>
        <v>0</v>
      </c>
      <c r="L8" s="15">
        <f>'B原料'!L8</f>
        <v>0</v>
      </c>
      <c r="M8" s="15">
        <f>'B原料'!M8</f>
        <v>1506776</v>
      </c>
      <c r="N8" s="15">
        <f>'B原料'!N8+'P原料'!N8</f>
        <v>0</v>
      </c>
      <c r="O8" s="15">
        <f>'B原料'!O8+'P原料'!O8</f>
        <v>211100</v>
      </c>
      <c r="P8" s="24">
        <f>'B原料'!P8+'P原料'!P8</f>
        <v>0</v>
      </c>
      <c r="Q8" s="32">
        <f>SUM(K8:P8)</f>
        <v>1717876</v>
      </c>
      <c r="R8" s="28">
        <f>Q8+J8</f>
        <v>4486066</v>
      </c>
      <c r="S8" s="7"/>
    </row>
    <row r="9" spans="1:19" s="8" customFormat="1" ht="16.5" customHeight="1" thickBot="1">
      <c r="A9" s="110"/>
      <c r="B9" s="60" t="s">
        <v>18</v>
      </c>
      <c r="C9" s="67" t="s">
        <v>3</v>
      </c>
      <c r="D9" s="21">
        <f>IF(D7=0,,D8/D7*1000)</f>
        <v>69454.81418918919</v>
      </c>
      <c r="E9" s="16">
        <f>IF(E7=0,,E8/E7*1000)</f>
        <v>0</v>
      </c>
      <c r="F9" s="16">
        <f>IF(F7=0,,F8/F7*1000)</f>
        <v>0</v>
      </c>
      <c r="G9" s="16">
        <f aca="true" t="shared" si="1" ref="G9:R9">IF(G7=0,,G8/G7*1000)</f>
        <v>84218.52813852814</v>
      </c>
      <c r="H9" s="16">
        <f t="shared" si="1"/>
        <v>71136.82971928056</v>
      </c>
      <c r="I9" s="25">
        <f t="shared" si="1"/>
        <v>73916.40033641715</v>
      </c>
      <c r="J9" s="33">
        <f t="shared" si="1"/>
        <v>75855.3695229222</v>
      </c>
      <c r="K9" s="29">
        <f t="shared" si="1"/>
        <v>0</v>
      </c>
      <c r="L9" s="16">
        <f t="shared" si="1"/>
        <v>0</v>
      </c>
      <c r="M9" s="16">
        <f t="shared" si="1"/>
        <v>68182.99470564278</v>
      </c>
      <c r="N9" s="16">
        <f t="shared" si="1"/>
        <v>0</v>
      </c>
      <c r="O9" s="16">
        <f t="shared" si="1"/>
        <v>70366.66666666666</v>
      </c>
      <c r="P9" s="25">
        <f t="shared" si="1"/>
        <v>0</v>
      </c>
      <c r="Q9" s="33">
        <f t="shared" si="1"/>
        <v>68444.00175305789</v>
      </c>
      <c r="R9" s="29">
        <f t="shared" si="1"/>
        <v>72835.20587089233</v>
      </c>
      <c r="S9" s="7"/>
    </row>
    <row r="10" spans="1:19" s="8" customFormat="1" ht="16.5" customHeight="1">
      <c r="A10" s="108" t="s">
        <v>20</v>
      </c>
      <c r="B10" s="59" t="s">
        <v>9</v>
      </c>
      <c r="C10" s="66" t="s">
        <v>1</v>
      </c>
      <c r="D10" s="20">
        <f>'B原料'!D10</f>
        <v>4669</v>
      </c>
      <c r="E10" s="15">
        <f>'B原料'!E10</f>
        <v>7423</v>
      </c>
      <c r="F10" s="15">
        <f>'B原料'!F10</f>
        <v>0</v>
      </c>
      <c r="G10" s="15">
        <f>'B原料'!G10</f>
        <v>0</v>
      </c>
      <c r="H10" s="15">
        <f>'B原料'!H10</f>
        <v>0</v>
      </c>
      <c r="I10" s="24">
        <f>'B原料'!I10</f>
        <v>0</v>
      </c>
      <c r="J10" s="32">
        <f>'B原料'!J10</f>
        <v>12092</v>
      </c>
      <c r="K10" s="28">
        <f>'B原料'!K10</f>
        <v>0</v>
      </c>
      <c r="L10" s="15">
        <f>'B原料'!L10</f>
        <v>0</v>
      </c>
      <c r="M10" s="15">
        <f>'B原料'!M10</f>
        <v>0</v>
      </c>
      <c r="N10" s="15">
        <f>'B原料'!N10+'P原料'!N10</f>
        <v>0</v>
      </c>
      <c r="O10" s="15">
        <f>'B原料'!O10+'P原料'!O10</f>
        <v>0</v>
      </c>
      <c r="P10" s="24">
        <f>'B原料'!P10+'P原料'!P10</f>
        <v>0</v>
      </c>
      <c r="Q10" s="32">
        <f>SUM(K10:P10)</f>
        <v>0</v>
      </c>
      <c r="R10" s="28">
        <f>Q10+J10</f>
        <v>12092</v>
      </c>
      <c r="S10" s="7"/>
    </row>
    <row r="11" spans="1:19" s="8" customFormat="1" ht="16.5" customHeight="1">
      <c r="A11" s="109"/>
      <c r="B11" s="59" t="s">
        <v>10</v>
      </c>
      <c r="C11" s="66" t="s">
        <v>2</v>
      </c>
      <c r="D11" s="22">
        <f>'B原料'!D11</f>
        <v>329443</v>
      </c>
      <c r="E11" s="17">
        <f>'B原料'!E11</f>
        <v>519807</v>
      </c>
      <c r="F11" s="17">
        <f>'B原料'!F11</f>
        <v>0</v>
      </c>
      <c r="G11" s="17">
        <f>'B原料'!G11</f>
        <v>0</v>
      </c>
      <c r="H11" s="17">
        <f>'B原料'!H11</f>
        <v>0</v>
      </c>
      <c r="I11" s="26">
        <f>'B原料'!I11</f>
        <v>0</v>
      </c>
      <c r="J11" s="34">
        <f>'B原料'!J11</f>
        <v>849250</v>
      </c>
      <c r="K11" s="30">
        <f>'B原料'!K11</f>
        <v>0</v>
      </c>
      <c r="L11" s="17">
        <f>'B原料'!L11</f>
        <v>0</v>
      </c>
      <c r="M11" s="17">
        <f>'B原料'!M11</f>
        <v>0</v>
      </c>
      <c r="N11" s="17">
        <f>'B原料'!N11+'P原料'!N11</f>
        <v>0</v>
      </c>
      <c r="O11" s="17">
        <f>'B原料'!O11+'P原料'!O11</f>
        <v>0</v>
      </c>
      <c r="P11" s="26">
        <f>'B原料'!P11+'P原料'!P11</f>
        <v>0</v>
      </c>
      <c r="Q11" s="34">
        <f>SUM(K11:P11)</f>
        <v>0</v>
      </c>
      <c r="R11" s="30">
        <f>Q11+J11</f>
        <v>849250</v>
      </c>
      <c r="S11" s="7"/>
    </row>
    <row r="12" spans="1:19" s="8" customFormat="1" ht="16.5" customHeight="1" thickBot="1">
      <c r="A12" s="110"/>
      <c r="B12" s="60" t="s">
        <v>18</v>
      </c>
      <c r="C12" s="67" t="s">
        <v>3</v>
      </c>
      <c r="D12" s="21">
        <f>IF(D10=0,,D11/D10*1000)</f>
        <v>70559.64874705505</v>
      </c>
      <c r="E12" s="16">
        <f>IF(E10=0,,E11/E10*1000)</f>
        <v>70026.53913512058</v>
      </c>
      <c r="F12" s="16">
        <f>IF(F10=0,,F11/F10*1000)</f>
        <v>0</v>
      </c>
      <c r="G12" s="16">
        <f aca="true" t="shared" si="2" ref="G12:R12">IF(G10=0,,G11/G10*1000)</f>
        <v>0</v>
      </c>
      <c r="H12" s="16">
        <f t="shared" si="2"/>
        <v>0</v>
      </c>
      <c r="I12" s="25">
        <f t="shared" si="2"/>
        <v>0</v>
      </c>
      <c r="J12" s="33">
        <f t="shared" si="2"/>
        <v>70232.3850479656</v>
      </c>
      <c r="K12" s="29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25">
        <f t="shared" si="2"/>
        <v>0</v>
      </c>
      <c r="Q12" s="33">
        <f t="shared" si="2"/>
        <v>0</v>
      </c>
      <c r="R12" s="29">
        <f t="shared" si="2"/>
        <v>70232.3850479656</v>
      </c>
      <c r="S12" s="7"/>
    </row>
    <row r="13" spans="1:19" s="8" customFormat="1" ht="16.5" customHeight="1">
      <c r="A13" s="108" t="s">
        <v>43</v>
      </c>
      <c r="B13" s="59" t="s">
        <v>9</v>
      </c>
      <c r="C13" s="66" t="s">
        <v>1</v>
      </c>
      <c r="D13" s="20">
        <f>'B原料'!D13</f>
        <v>0</v>
      </c>
      <c r="E13" s="15">
        <f>'B原料'!E13</f>
        <v>0</v>
      </c>
      <c r="F13" s="15">
        <f>'B原料'!F13</f>
        <v>0</v>
      </c>
      <c r="G13" s="15">
        <f>'B原料'!G13</f>
        <v>0</v>
      </c>
      <c r="H13" s="15">
        <f>'B原料'!H13</f>
        <v>0</v>
      </c>
      <c r="I13" s="24">
        <f>'B原料'!I13</f>
        <v>0</v>
      </c>
      <c r="J13" s="32">
        <f>'B原料'!J13</f>
        <v>0</v>
      </c>
      <c r="K13" s="28">
        <f>'B原料'!K13</f>
        <v>0</v>
      </c>
      <c r="L13" s="15">
        <f>'B原料'!L13</f>
        <v>0</v>
      </c>
      <c r="M13" s="15">
        <f>'B原料'!M13</f>
        <v>0</v>
      </c>
      <c r="N13" s="15">
        <f>'B原料'!N13+'P原料'!N13</f>
        <v>0</v>
      </c>
      <c r="O13" s="15">
        <f>'B原料'!O13+'P原料'!O13</f>
        <v>0</v>
      </c>
      <c r="P13" s="24">
        <f>'B原料'!P13+'P原料'!P13</f>
        <v>0</v>
      </c>
      <c r="Q13" s="32">
        <f>SUM(K13:P13)</f>
        <v>0</v>
      </c>
      <c r="R13" s="28">
        <f>Q13+J13</f>
        <v>0</v>
      </c>
      <c r="S13" s="7"/>
    </row>
    <row r="14" spans="1:19" s="8" customFormat="1" ht="16.5" customHeight="1">
      <c r="A14" s="109"/>
      <c r="B14" s="59" t="s">
        <v>10</v>
      </c>
      <c r="C14" s="66" t="s">
        <v>2</v>
      </c>
      <c r="D14" s="22">
        <f>'B原料'!D14</f>
        <v>0</v>
      </c>
      <c r="E14" s="17">
        <f>'B原料'!E14</f>
        <v>0</v>
      </c>
      <c r="F14" s="17">
        <f>'B原料'!F14</f>
        <v>0</v>
      </c>
      <c r="G14" s="17">
        <f>'B原料'!G14</f>
        <v>0</v>
      </c>
      <c r="H14" s="17">
        <f>'B原料'!H14</f>
        <v>0</v>
      </c>
      <c r="I14" s="26">
        <f>'B原料'!I14</f>
        <v>0</v>
      </c>
      <c r="J14" s="34">
        <f>'B原料'!J14</f>
        <v>0</v>
      </c>
      <c r="K14" s="30">
        <f>'B原料'!K14</f>
        <v>0</v>
      </c>
      <c r="L14" s="17">
        <f>'B原料'!L14</f>
        <v>0</v>
      </c>
      <c r="M14" s="17">
        <f>'B原料'!M14</f>
        <v>0</v>
      </c>
      <c r="N14" s="17">
        <f>'B原料'!N14+'P原料'!N14</f>
        <v>0</v>
      </c>
      <c r="O14" s="17">
        <f>'B原料'!O14+'P原料'!O14</f>
        <v>0</v>
      </c>
      <c r="P14" s="26">
        <f>'B原料'!P14+'P原料'!P14</f>
        <v>0</v>
      </c>
      <c r="Q14" s="34">
        <f>SUM(K14:P14)</f>
        <v>0</v>
      </c>
      <c r="R14" s="30">
        <f>Q14+J14</f>
        <v>0</v>
      </c>
      <c r="S14" s="7"/>
    </row>
    <row r="15" spans="1:19" s="8" customFormat="1" ht="16.5" customHeight="1" thickBot="1">
      <c r="A15" s="110"/>
      <c r="B15" s="60" t="s">
        <v>18</v>
      </c>
      <c r="C15" s="67" t="s">
        <v>3</v>
      </c>
      <c r="D15" s="21">
        <f>IF(D13=0,,D14/D13*1000)</f>
        <v>0</v>
      </c>
      <c r="E15" s="16">
        <f>IF(E13=0,,E14/E13*1000)</f>
        <v>0</v>
      </c>
      <c r="F15" s="16">
        <f>IF(F13=0,,F14/F13*1000)</f>
        <v>0</v>
      </c>
      <c r="G15" s="16">
        <f aca="true" t="shared" si="3" ref="G15:R15">IF(G13=0,,G14/G13*1000)</f>
        <v>0</v>
      </c>
      <c r="H15" s="16">
        <f t="shared" si="3"/>
        <v>0</v>
      </c>
      <c r="I15" s="25">
        <f t="shared" si="3"/>
        <v>0</v>
      </c>
      <c r="J15" s="33">
        <f t="shared" si="3"/>
        <v>0</v>
      </c>
      <c r="K15" s="29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25">
        <f t="shared" si="3"/>
        <v>0</v>
      </c>
      <c r="Q15" s="33">
        <f t="shared" si="3"/>
        <v>0</v>
      </c>
      <c r="R15" s="29">
        <f t="shared" si="3"/>
        <v>0</v>
      </c>
      <c r="S15" s="7"/>
    </row>
    <row r="16" spans="1:19" s="8" customFormat="1" ht="16.5" customHeight="1">
      <c r="A16" s="108" t="s">
        <v>44</v>
      </c>
      <c r="B16" s="59" t="s">
        <v>9</v>
      </c>
      <c r="C16" s="66" t="s">
        <v>1</v>
      </c>
      <c r="D16" s="20">
        <f>'B原料'!D16</f>
        <v>65645</v>
      </c>
      <c r="E16" s="15">
        <f>'B原料'!E16</f>
        <v>13801</v>
      </c>
      <c r="F16" s="15">
        <f>'B原料'!F16</f>
        <v>12102</v>
      </c>
      <c r="G16" s="15">
        <f>'B原料'!G16</f>
        <v>33159</v>
      </c>
      <c r="H16" s="15">
        <f>'B原料'!H16</f>
        <v>14279</v>
      </c>
      <c r="I16" s="24">
        <f>'B原料'!I16</f>
        <v>10149</v>
      </c>
      <c r="J16" s="32">
        <f>'B原料'!J16</f>
        <v>149135</v>
      </c>
      <c r="K16" s="28">
        <f>'B原料'!K16</f>
        <v>0</v>
      </c>
      <c r="L16" s="15">
        <f>'B原料'!L16</f>
        <v>7466</v>
      </c>
      <c r="M16" s="15">
        <f>'B原料'!M16</f>
        <v>5119</v>
      </c>
      <c r="N16" s="15">
        <f>'B原料'!N16+'P原料'!N16</f>
        <v>32953</v>
      </c>
      <c r="O16" s="15">
        <f>'B原料'!O16+'P原料'!O16</f>
        <v>15500</v>
      </c>
      <c r="P16" s="24">
        <f>'B原料'!P16+'P原料'!P16</f>
        <v>5000</v>
      </c>
      <c r="Q16" s="32">
        <f>SUM(K16:P16)</f>
        <v>66038</v>
      </c>
      <c r="R16" s="28">
        <f>Q16+J16</f>
        <v>215173</v>
      </c>
      <c r="S16" s="7"/>
    </row>
    <row r="17" spans="1:19" s="8" customFormat="1" ht="16.5" customHeight="1">
      <c r="A17" s="109"/>
      <c r="B17" s="59" t="s">
        <v>10</v>
      </c>
      <c r="C17" s="66" t="s">
        <v>2</v>
      </c>
      <c r="D17" s="20">
        <f>'B原料'!D17</f>
        <v>5415696</v>
      </c>
      <c r="E17" s="15">
        <f>'B原料'!E17</f>
        <v>1091516</v>
      </c>
      <c r="F17" s="15">
        <f>'B原料'!F17</f>
        <v>994283</v>
      </c>
      <c r="G17" s="15">
        <f>'B原料'!G17</f>
        <v>2577131</v>
      </c>
      <c r="H17" s="15">
        <f>'B原料'!H17</f>
        <v>1056512</v>
      </c>
      <c r="I17" s="24">
        <f>'B原料'!I17</f>
        <v>818270</v>
      </c>
      <c r="J17" s="32">
        <f>'B原料'!J17</f>
        <v>11953408</v>
      </c>
      <c r="K17" s="28">
        <f>'B原料'!K17</f>
        <v>0</v>
      </c>
      <c r="L17" s="15">
        <f>'B原料'!L17</f>
        <v>499323</v>
      </c>
      <c r="M17" s="15">
        <f>'B原料'!M17</f>
        <v>345940</v>
      </c>
      <c r="N17" s="15">
        <f>'B原料'!N17+'P原料'!N17</f>
        <v>2293711</v>
      </c>
      <c r="O17" s="15">
        <f>'B原料'!O17+'P原料'!O17</f>
        <v>1110448</v>
      </c>
      <c r="P17" s="24">
        <f>'B原料'!P17+'P原料'!P17</f>
        <v>383605</v>
      </c>
      <c r="Q17" s="32">
        <f>SUM(K17:P17)</f>
        <v>4633027</v>
      </c>
      <c r="R17" s="28">
        <f>Q17+J17</f>
        <v>16586435</v>
      </c>
      <c r="S17" s="7"/>
    </row>
    <row r="18" spans="1:19" s="8" customFormat="1" ht="16.5" customHeight="1" thickBot="1">
      <c r="A18" s="110"/>
      <c r="B18" s="60" t="s">
        <v>18</v>
      </c>
      <c r="C18" s="67" t="s">
        <v>3</v>
      </c>
      <c r="D18" s="21">
        <f>IF(D16=0,,D17/D16*1000)</f>
        <v>82499.74864803108</v>
      </c>
      <c r="E18" s="16">
        <f>IF(E16=0,,E17/E16*1000)</f>
        <v>79089.63118614594</v>
      </c>
      <c r="F18" s="16">
        <f>IF(F16=0,,F17/F16*1000)</f>
        <v>82158.5688315981</v>
      </c>
      <c r="G18" s="16">
        <f aca="true" t="shared" si="4" ref="G18:R18">IF(G16=0,,G17/G16*1000)</f>
        <v>77720.40773244067</v>
      </c>
      <c r="H18" s="16">
        <f t="shared" si="4"/>
        <v>73990.61558932698</v>
      </c>
      <c r="I18" s="25">
        <f t="shared" si="4"/>
        <v>80625.67740664104</v>
      </c>
      <c r="J18" s="33">
        <f t="shared" si="4"/>
        <v>80151.59419318067</v>
      </c>
      <c r="K18" s="29">
        <f t="shared" si="4"/>
        <v>0</v>
      </c>
      <c r="L18" s="16">
        <f t="shared" si="4"/>
        <v>66879.58746316636</v>
      </c>
      <c r="M18" s="16">
        <f t="shared" si="4"/>
        <v>67579.60539167805</v>
      </c>
      <c r="N18" s="16">
        <f t="shared" si="4"/>
        <v>69605.52908688132</v>
      </c>
      <c r="O18" s="16">
        <f t="shared" si="4"/>
        <v>71641.80645161291</v>
      </c>
      <c r="P18" s="25">
        <f t="shared" si="4"/>
        <v>76721</v>
      </c>
      <c r="Q18" s="33">
        <f t="shared" si="4"/>
        <v>70156.98537205851</v>
      </c>
      <c r="R18" s="29">
        <f t="shared" si="4"/>
        <v>77084.18342450028</v>
      </c>
      <c r="S18" s="7"/>
    </row>
    <row r="19" spans="1:19" s="8" customFormat="1" ht="16.5" customHeight="1">
      <c r="A19" s="108" t="s">
        <v>25</v>
      </c>
      <c r="B19" s="59" t="s">
        <v>9</v>
      </c>
      <c r="C19" s="66" t="s">
        <v>1</v>
      </c>
      <c r="D19" s="20">
        <f>'B原料'!D19</f>
        <v>11946</v>
      </c>
      <c r="E19" s="15">
        <f>'B原料'!E19</f>
        <v>21371</v>
      </c>
      <c r="F19" s="15">
        <f>'B原料'!F19</f>
        <v>9215</v>
      </c>
      <c r="G19" s="15">
        <f>'B原料'!G19</f>
        <v>21759</v>
      </c>
      <c r="H19" s="15">
        <f>'B原料'!H19</f>
        <v>16600</v>
      </c>
      <c r="I19" s="24">
        <f>'B原料'!I19</f>
        <v>31539</v>
      </c>
      <c r="J19" s="32">
        <f>'B原料'!J19</f>
        <v>112430</v>
      </c>
      <c r="K19" s="28">
        <f>'B原料'!K19</f>
        <v>25076</v>
      </c>
      <c r="L19" s="15">
        <f>'B原料'!L19</f>
        <v>0</v>
      </c>
      <c r="M19" s="15">
        <f>'B原料'!M19</f>
        <v>11563</v>
      </c>
      <c r="N19" s="15">
        <f>'B原料'!N19+'P原料'!N19</f>
        <v>4000</v>
      </c>
      <c r="O19" s="15">
        <f>'B原料'!O19+'P原料'!O19</f>
        <v>0</v>
      </c>
      <c r="P19" s="24">
        <f>'B原料'!P19+'P原料'!P19</f>
        <v>0</v>
      </c>
      <c r="Q19" s="32">
        <f>SUM(K19:P19)</f>
        <v>40639</v>
      </c>
      <c r="R19" s="28">
        <f>Q19+J19</f>
        <v>153069</v>
      </c>
      <c r="S19" s="7"/>
    </row>
    <row r="20" spans="1:19" s="8" customFormat="1" ht="16.5" customHeight="1">
      <c r="A20" s="109"/>
      <c r="B20" s="59" t="s">
        <v>10</v>
      </c>
      <c r="C20" s="66" t="s">
        <v>2</v>
      </c>
      <c r="D20" s="20">
        <f>'B原料'!D20</f>
        <v>964342</v>
      </c>
      <c r="E20" s="15">
        <f>'B原料'!E20</f>
        <v>1771478</v>
      </c>
      <c r="F20" s="15">
        <f>'B原料'!F20</f>
        <v>751370</v>
      </c>
      <c r="G20" s="15">
        <f>'B原料'!G20</f>
        <v>1579270</v>
      </c>
      <c r="H20" s="15">
        <f>'B原料'!H20</f>
        <v>1221230</v>
      </c>
      <c r="I20" s="24">
        <f>'B原料'!I20</f>
        <v>2206372</v>
      </c>
      <c r="J20" s="32">
        <f>'B原料'!J20</f>
        <v>8494062</v>
      </c>
      <c r="K20" s="28">
        <f>'B原料'!K20</f>
        <v>1717773</v>
      </c>
      <c r="L20" s="15">
        <f>'B原料'!L20</f>
        <v>0</v>
      </c>
      <c r="M20" s="15">
        <f>'B原料'!M20</f>
        <v>776962</v>
      </c>
      <c r="N20" s="15">
        <f>'B原料'!N20+'P原料'!N20</f>
        <v>300212</v>
      </c>
      <c r="O20" s="15">
        <f>'B原料'!O20+'P原料'!O20</f>
        <v>0</v>
      </c>
      <c r="P20" s="24">
        <f>'B原料'!P20+'P原料'!P20</f>
        <v>0</v>
      </c>
      <c r="Q20" s="32">
        <f>SUM(K20:P20)</f>
        <v>2794947</v>
      </c>
      <c r="R20" s="28">
        <f>Q20+J20</f>
        <v>11289009</v>
      </c>
      <c r="S20" s="7"/>
    </row>
    <row r="21" spans="1:19" s="8" customFormat="1" ht="16.5" customHeight="1" thickBot="1">
      <c r="A21" s="110"/>
      <c r="B21" s="60" t="s">
        <v>18</v>
      </c>
      <c r="C21" s="67" t="s">
        <v>3</v>
      </c>
      <c r="D21" s="21">
        <f>IF(D19=0,,D20/D19*1000)</f>
        <v>80725.09626653272</v>
      </c>
      <c r="E21" s="16">
        <f>IF(E19=0,,E20/E19*1000)</f>
        <v>82891.67563520659</v>
      </c>
      <c r="F21" s="16">
        <f>IF(F19=0,,F20/F19*1000)</f>
        <v>81537.71025501899</v>
      </c>
      <c r="G21" s="16">
        <f aca="true" t="shared" si="5" ref="G21:R21">IF(G19=0,,G20/G19*1000)</f>
        <v>72580.08180523002</v>
      </c>
      <c r="H21" s="16">
        <f t="shared" si="5"/>
        <v>73568.07228915663</v>
      </c>
      <c r="I21" s="25">
        <f t="shared" si="5"/>
        <v>69956.94219854784</v>
      </c>
      <c r="J21" s="33">
        <f t="shared" si="5"/>
        <v>75549.78208663168</v>
      </c>
      <c r="K21" s="29">
        <f t="shared" si="5"/>
        <v>68502.67187749242</v>
      </c>
      <c r="L21" s="16">
        <f t="shared" si="5"/>
        <v>0</v>
      </c>
      <c r="M21" s="16">
        <f t="shared" si="5"/>
        <v>67193.80783533686</v>
      </c>
      <c r="N21" s="16">
        <f t="shared" si="5"/>
        <v>75053</v>
      </c>
      <c r="O21" s="16">
        <f t="shared" si="5"/>
        <v>0</v>
      </c>
      <c r="P21" s="25">
        <f t="shared" si="5"/>
        <v>0</v>
      </c>
      <c r="Q21" s="33">
        <f t="shared" si="5"/>
        <v>68774.99446344645</v>
      </c>
      <c r="R21" s="29">
        <f t="shared" si="5"/>
        <v>73751.11224349804</v>
      </c>
      <c r="S21" s="7"/>
    </row>
    <row r="22" spans="1:19" s="8" customFormat="1" ht="16.5" customHeight="1">
      <c r="A22" s="108" t="s">
        <v>21</v>
      </c>
      <c r="B22" s="59" t="s">
        <v>9</v>
      </c>
      <c r="C22" s="66" t="s">
        <v>1</v>
      </c>
      <c r="D22" s="20">
        <f>'B原料'!D22</f>
        <v>21314</v>
      </c>
      <c r="E22" s="15">
        <f>'B原料'!E22</f>
        <v>37792</v>
      </c>
      <c r="F22" s="15">
        <f>'B原料'!F22</f>
        <v>0</v>
      </c>
      <c r="G22" s="15">
        <f>'B原料'!G22</f>
        <v>0</v>
      </c>
      <c r="H22" s="15">
        <f>'B原料'!H22</f>
        <v>28797</v>
      </c>
      <c r="I22" s="24">
        <f>'B原料'!I22</f>
        <v>11557</v>
      </c>
      <c r="J22" s="32">
        <f>'B原料'!J22</f>
        <v>99460</v>
      </c>
      <c r="K22" s="28">
        <f>'B原料'!K22</f>
        <v>16446</v>
      </c>
      <c r="L22" s="15">
        <f>'B原料'!L22</f>
        <v>13020</v>
      </c>
      <c r="M22" s="15">
        <f>'B原料'!M22</f>
        <v>0</v>
      </c>
      <c r="N22" s="15">
        <f>'B原料'!N22+'P原料'!N22</f>
        <v>0</v>
      </c>
      <c r="O22" s="15">
        <f>'B原料'!O22+'P原料'!O22</f>
        <v>0</v>
      </c>
      <c r="P22" s="24">
        <f>'B原料'!P22+'P原料'!P22</f>
        <v>0</v>
      </c>
      <c r="Q22" s="32">
        <f>SUM(K22:P22)</f>
        <v>29466</v>
      </c>
      <c r="R22" s="28">
        <f>Q22+J22</f>
        <v>128926</v>
      </c>
      <c r="S22" s="7"/>
    </row>
    <row r="23" spans="1:19" s="8" customFormat="1" ht="16.5" customHeight="1">
      <c r="A23" s="109"/>
      <c r="B23" s="59" t="s">
        <v>10</v>
      </c>
      <c r="C23" s="66" t="s">
        <v>2</v>
      </c>
      <c r="D23" s="20">
        <f>'B原料'!D23</f>
        <v>1713559</v>
      </c>
      <c r="E23" s="15">
        <f>'B原料'!E23</f>
        <v>2992391</v>
      </c>
      <c r="F23" s="15">
        <f>'B原料'!F23</f>
        <v>0</v>
      </c>
      <c r="G23" s="15">
        <f>'B原料'!G23</f>
        <v>0</v>
      </c>
      <c r="H23" s="15">
        <f>'B原料'!H23</f>
        <v>2175816</v>
      </c>
      <c r="I23" s="24">
        <f>'B原料'!I23</f>
        <v>831648</v>
      </c>
      <c r="J23" s="32">
        <f>'B原料'!J23</f>
        <v>7713414</v>
      </c>
      <c r="K23" s="28">
        <f>'B原料'!K23</f>
        <v>1162894</v>
      </c>
      <c r="L23" s="15">
        <f>'B原料'!L23</f>
        <v>888010</v>
      </c>
      <c r="M23" s="15">
        <f>'B原料'!M23</f>
        <v>0</v>
      </c>
      <c r="N23" s="15">
        <f>'B原料'!N23+'P原料'!N23</f>
        <v>0</v>
      </c>
      <c r="O23" s="15">
        <f>'B原料'!O23+'P原料'!O23</f>
        <v>0</v>
      </c>
      <c r="P23" s="24">
        <f>'B原料'!P23+'P原料'!P23</f>
        <v>0</v>
      </c>
      <c r="Q23" s="32">
        <f>SUM(K23:P23)</f>
        <v>2050904</v>
      </c>
      <c r="R23" s="28">
        <f>Q23+J23</f>
        <v>9764318</v>
      </c>
      <c r="S23" s="7"/>
    </row>
    <row r="24" spans="1:19" s="8" customFormat="1" ht="16.5" customHeight="1" thickBot="1">
      <c r="A24" s="110"/>
      <c r="B24" s="60" t="s">
        <v>18</v>
      </c>
      <c r="C24" s="67" t="s">
        <v>3</v>
      </c>
      <c r="D24" s="21">
        <f>IF(D22=0,,D23/D22*1000)</f>
        <v>80395.93694285446</v>
      </c>
      <c r="E24" s="16">
        <f>IF(E22=0,,E23/E22*1000)</f>
        <v>79180.54085520745</v>
      </c>
      <c r="F24" s="16">
        <f>IF(F22=0,,F23/F22*1000)</f>
        <v>0</v>
      </c>
      <c r="G24" s="16">
        <f aca="true" t="shared" si="6" ref="G24:R24">IF(G22=0,,G23/G22*1000)</f>
        <v>0</v>
      </c>
      <c r="H24" s="16">
        <f t="shared" si="6"/>
        <v>75557.03719137411</v>
      </c>
      <c r="I24" s="25">
        <f t="shared" si="6"/>
        <v>71960.54339361427</v>
      </c>
      <c r="J24" s="33">
        <f t="shared" si="6"/>
        <v>77552.92579931632</v>
      </c>
      <c r="K24" s="29">
        <f t="shared" si="6"/>
        <v>70709.83825854311</v>
      </c>
      <c r="L24" s="16">
        <f t="shared" si="6"/>
        <v>68203.53302611367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25">
        <f t="shared" si="6"/>
        <v>0</v>
      </c>
      <c r="Q24" s="33">
        <f t="shared" si="6"/>
        <v>69602.38919432566</v>
      </c>
      <c r="R24" s="29">
        <f t="shared" si="6"/>
        <v>75735.83295844129</v>
      </c>
      <c r="S24" s="7"/>
    </row>
    <row r="25" spans="1:19" s="8" customFormat="1" ht="16.5" customHeight="1">
      <c r="A25" s="108" t="s">
        <v>22</v>
      </c>
      <c r="B25" s="59" t="s">
        <v>9</v>
      </c>
      <c r="C25" s="66" t="s">
        <v>1</v>
      </c>
      <c r="D25" s="20">
        <f>'B原料'!D25</f>
        <v>0</v>
      </c>
      <c r="E25" s="15">
        <f>'B原料'!E25</f>
        <v>0</v>
      </c>
      <c r="F25" s="15">
        <f>'B原料'!F25</f>
        <v>0</v>
      </c>
      <c r="G25" s="15">
        <f>'B原料'!G25</f>
        <v>0</v>
      </c>
      <c r="H25" s="15">
        <f>'B原料'!H25</f>
        <v>0</v>
      </c>
      <c r="I25" s="24">
        <f>'B原料'!I25</f>
        <v>0</v>
      </c>
      <c r="J25" s="32">
        <f>'B原料'!J25</f>
        <v>0</v>
      </c>
      <c r="K25" s="28">
        <f>'B原料'!K25</f>
        <v>0</v>
      </c>
      <c r="L25" s="15">
        <f>'B原料'!L25</f>
        <v>0</v>
      </c>
      <c r="M25" s="15">
        <f>'B原料'!M25</f>
        <v>0</v>
      </c>
      <c r="N25" s="15">
        <f>'B原料'!N25+'P原料'!N25</f>
        <v>0</v>
      </c>
      <c r="O25" s="15">
        <f>'B原料'!O25+'P原料'!O25</f>
        <v>0</v>
      </c>
      <c r="P25" s="24">
        <f>'B原料'!P25+'P原料'!P25</f>
        <v>0</v>
      </c>
      <c r="Q25" s="32">
        <f>SUM(K25:P25)</f>
        <v>0</v>
      </c>
      <c r="R25" s="28">
        <f>Q25+J25</f>
        <v>0</v>
      </c>
      <c r="S25" s="7"/>
    </row>
    <row r="26" spans="1:19" s="8" customFormat="1" ht="16.5" customHeight="1">
      <c r="A26" s="109"/>
      <c r="B26" s="59" t="s">
        <v>10</v>
      </c>
      <c r="C26" s="66" t="s">
        <v>2</v>
      </c>
      <c r="D26" s="20">
        <f>'B原料'!D26</f>
        <v>0</v>
      </c>
      <c r="E26" s="15">
        <f>'B原料'!E26</f>
        <v>0</v>
      </c>
      <c r="F26" s="15">
        <f>'B原料'!F26</f>
        <v>0</v>
      </c>
      <c r="G26" s="15">
        <f>'B原料'!G26</f>
        <v>0</v>
      </c>
      <c r="H26" s="15">
        <f>'B原料'!H26</f>
        <v>0</v>
      </c>
      <c r="I26" s="24">
        <f>'B原料'!I26</f>
        <v>0</v>
      </c>
      <c r="J26" s="32">
        <f>'B原料'!J26</f>
        <v>0</v>
      </c>
      <c r="K26" s="28">
        <f>'B原料'!K26</f>
        <v>0</v>
      </c>
      <c r="L26" s="15">
        <f>'B原料'!L26</f>
        <v>0</v>
      </c>
      <c r="M26" s="15">
        <f>'B原料'!M26</f>
        <v>0</v>
      </c>
      <c r="N26" s="15">
        <f>'B原料'!N26+'P原料'!N26</f>
        <v>0</v>
      </c>
      <c r="O26" s="15">
        <f>'B原料'!O26+'P原料'!O26</f>
        <v>0</v>
      </c>
      <c r="P26" s="24">
        <f>'B原料'!P26+'P原料'!P26</f>
        <v>0</v>
      </c>
      <c r="Q26" s="32">
        <f>SUM(K26:P26)</f>
        <v>0</v>
      </c>
      <c r="R26" s="28">
        <f>Q26+J26</f>
        <v>0</v>
      </c>
      <c r="S26" s="7"/>
    </row>
    <row r="27" spans="1:19" s="8" customFormat="1" ht="16.5" customHeight="1" thickBot="1">
      <c r="A27" s="110"/>
      <c r="B27" s="60" t="s">
        <v>18</v>
      </c>
      <c r="C27" s="67" t="s">
        <v>3</v>
      </c>
      <c r="D27" s="21">
        <f>IF(D25=0,,D26/D25*1000)</f>
        <v>0</v>
      </c>
      <c r="E27" s="16">
        <f>IF(E25=0,,E26/E25*1000)</f>
        <v>0</v>
      </c>
      <c r="F27" s="16">
        <f>IF(F25=0,,F26/F25*1000)</f>
        <v>0</v>
      </c>
      <c r="G27" s="16">
        <f aca="true" t="shared" si="7" ref="G27:R27">IF(G25=0,,G26/G25*1000)</f>
        <v>0</v>
      </c>
      <c r="H27" s="16">
        <f t="shared" si="7"/>
        <v>0</v>
      </c>
      <c r="I27" s="25">
        <f t="shared" si="7"/>
        <v>0</v>
      </c>
      <c r="J27" s="33">
        <f t="shared" si="7"/>
        <v>0</v>
      </c>
      <c r="K27" s="29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25">
        <f t="shared" si="7"/>
        <v>0</v>
      </c>
      <c r="Q27" s="33">
        <f t="shared" si="7"/>
        <v>0</v>
      </c>
      <c r="R27" s="29">
        <f t="shared" si="7"/>
        <v>0</v>
      </c>
      <c r="S27" s="7"/>
    </row>
    <row r="28" spans="1:19" s="8" customFormat="1" ht="16.5" customHeight="1">
      <c r="A28" s="108" t="s">
        <v>11</v>
      </c>
      <c r="B28" s="59" t="s">
        <v>9</v>
      </c>
      <c r="C28" s="66" t="s">
        <v>1</v>
      </c>
      <c r="D28" s="20">
        <f>'B原料'!D28</f>
        <v>0</v>
      </c>
      <c r="E28" s="15">
        <f>'B原料'!E28</f>
        <v>0</v>
      </c>
      <c r="F28" s="15">
        <f>'B原料'!F28</f>
        <v>0</v>
      </c>
      <c r="G28" s="15">
        <f>'B原料'!G28</f>
        <v>0</v>
      </c>
      <c r="H28" s="15">
        <f>'B原料'!H28</f>
        <v>0</v>
      </c>
      <c r="I28" s="24">
        <f>'B原料'!I28</f>
        <v>0</v>
      </c>
      <c r="J28" s="32">
        <f>'B原料'!J28</f>
        <v>0</v>
      </c>
      <c r="K28" s="28">
        <f>'B原料'!K28</f>
        <v>0</v>
      </c>
      <c r="L28" s="15">
        <f>'B原料'!L28</f>
        <v>0</v>
      </c>
      <c r="M28" s="15">
        <f>'B原料'!M28</f>
        <v>0</v>
      </c>
      <c r="N28" s="15">
        <f>'B原料'!N28+'P原料'!N28</f>
        <v>0</v>
      </c>
      <c r="O28" s="15">
        <f>'B原料'!O28+'P原料'!O28</f>
        <v>0</v>
      </c>
      <c r="P28" s="24">
        <f>'B原料'!P28+'P原料'!P28</f>
        <v>0</v>
      </c>
      <c r="Q28" s="32">
        <f>SUM(K28:P28)</f>
        <v>0</v>
      </c>
      <c r="R28" s="28">
        <f>Q28+J28</f>
        <v>0</v>
      </c>
      <c r="S28" s="7"/>
    </row>
    <row r="29" spans="1:19" s="8" customFormat="1" ht="16.5" customHeight="1">
      <c r="A29" s="109"/>
      <c r="B29" s="59" t="s">
        <v>10</v>
      </c>
      <c r="C29" s="66" t="s">
        <v>2</v>
      </c>
      <c r="D29" s="20">
        <f>'B原料'!D29</f>
        <v>0</v>
      </c>
      <c r="E29" s="15">
        <f>'B原料'!E29</f>
        <v>0</v>
      </c>
      <c r="F29" s="15">
        <f>'B原料'!F29</f>
        <v>0</v>
      </c>
      <c r="G29" s="15">
        <f>'B原料'!G29</f>
        <v>0</v>
      </c>
      <c r="H29" s="15">
        <f>'B原料'!H29</f>
        <v>0</v>
      </c>
      <c r="I29" s="24">
        <f>'B原料'!I29</f>
        <v>0</v>
      </c>
      <c r="J29" s="32">
        <f>'B原料'!J29</f>
        <v>0</v>
      </c>
      <c r="K29" s="28">
        <f>'B原料'!K29</f>
        <v>0</v>
      </c>
      <c r="L29" s="15">
        <f>'B原料'!L29</f>
        <v>0</v>
      </c>
      <c r="M29" s="15">
        <f>'B原料'!M29</f>
        <v>0</v>
      </c>
      <c r="N29" s="15">
        <f>'B原料'!N29+'P原料'!N29</f>
        <v>0</v>
      </c>
      <c r="O29" s="15">
        <f>'B原料'!O29+'P原料'!O29</f>
        <v>0</v>
      </c>
      <c r="P29" s="24">
        <f>'B原料'!P29+'P原料'!P29</f>
        <v>0</v>
      </c>
      <c r="Q29" s="32">
        <f>SUM(K29:P29)</f>
        <v>0</v>
      </c>
      <c r="R29" s="28">
        <f>Q29+J29</f>
        <v>0</v>
      </c>
      <c r="S29" s="7"/>
    </row>
    <row r="30" spans="1:19" s="8" customFormat="1" ht="16.5" customHeight="1" thickBot="1">
      <c r="A30" s="110"/>
      <c r="B30" s="60" t="s">
        <v>18</v>
      </c>
      <c r="C30" s="67" t="s">
        <v>3</v>
      </c>
      <c r="D30" s="21">
        <f>IF(D28=0,,D29/D28*1000)</f>
        <v>0</v>
      </c>
      <c r="E30" s="16">
        <f>IF(E28=0,,E29/E28*1000)</f>
        <v>0</v>
      </c>
      <c r="F30" s="16">
        <f>IF(F28=0,,F29/F28*1000)</f>
        <v>0</v>
      </c>
      <c r="G30" s="16">
        <f aca="true" t="shared" si="8" ref="G30:R30">IF(G28=0,,G29/G28*1000)</f>
        <v>0</v>
      </c>
      <c r="H30" s="16">
        <f t="shared" si="8"/>
        <v>0</v>
      </c>
      <c r="I30" s="25">
        <f t="shared" si="8"/>
        <v>0</v>
      </c>
      <c r="J30" s="33">
        <f t="shared" si="8"/>
        <v>0</v>
      </c>
      <c r="K30" s="29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25">
        <f t="shared" si="8"/>
        <v>0</v>
      </c>
      <c r="Q30" s="33">
        <f t="shared" si="8"/>
        <v>0</v>
      </c>
      <c r="R30" s="29">
        <f t="shared" si="8"/>
        <v>0</v>
      </c>
      <c r="S30" s="7"/>
    </row>
    <row r="31" spans="1:19" s="8" customFormat="1" ht="16.5" customHeight="1">
      <c r="A31" s="108" t="s">
        <v>23</v>
      </c>
      <c r="B31" s="59" t="s">
        <v>9</v>
      </c>
      <c r="C31" s="66" t="s">
        <v>1</v>
      </c>
      <c r="D31" s="20">
        <f>'B原料'!D31</f>
        <v>0</v>
      </c>
      <c r="E31" s="15">
        <f>'B原料'!E31</f>
        <v>0</v>
      </c>
      <c r="F31" s="15">
        <f>'B原料'!F31</f>
        <v>0</v>
      </c>
      <c r="G31" s="15">
        <f>'B原料'!G31</f>
        <v>0</v>
      </c>
      <c r="H31" s="15">
        <f>'B原料'!H31</f>
        <v>0</v>
      </c>
      <c r="I31" s="24">
        <f>'B原料'!I31</f>
        <v>0</v>
      </c>
      <c r="J31" s="32">
        <f>'B原料'!J31</f>
        <v>0</v>
      </c>
      <c r="K31" s="28">
        <f>'B原料'!K31</f>
        <v>0</v>
      </c>
      <c r="L31" s="15">
        <f>'B原料'!L31</f>
        <v>0</v>
      </c>
      <c r="M31" s="15">
        <f>'B原料'!M31</f>
        <v>0</v>
      </c>
      <c r="N31" s="15">
        <f>'B原料'!N31+'P原料'!N31</f>
        <v>0</v>
      </c>
      <c r="O31" s="15">
        <f>'B原料'!O31+'P原料'!O31</f>
        <v>0</v>
      </c>
      <c r="P31" s="24">
        <f>'B原料'!P31+'P原料'!P31</f>
        <v>0</v>
      </c>
      <c r="Q31" s="32">
        <f>SUM(K31:P31)</f>
        <v>0</v>
      </c>
      <c r="R31" s="28">
        <f>Q31+J31</f>
        <v>0</v>
      </c>
      <c r="S31" s="7"/>
    </row>
    <row r="32" spans="1:19" s="8" customFormat="1" ht="16.5" customHeight="1">
      <c r="A32" s="109"/>
      <c r="B32" s="59" t="s">
        <v>10</v>
      </c>
      <c r="C32" s="66" t="s">
        <v>2</v>
      </c>
      <c r="D32" s="22">
        <f>'B原料'!D32</f>
        <v>0</v>
      </c>
      <c r="E32" s="17">
        <f>'B原料'!E32</f>
        <v>0</v>
      </c>
      <c r="F32" s="17">
        <f>'B原料'!F32</f>
        <v>0</v>
      </c>
      <c r="G32" s="17">
        <f>'B原料'!G32</f>
        <v>0</v>
      </c>
      <c r="H32" s="17">
        <f>'B原料'!H32</f>
        <v>0</v>
      </c>
      <c r="I32" s="26">
        <f>'B原料'!I32</f>
        <v>0</v>
      </c>
      <c r="J32" s="34">
        <f>'B原料'!J32</f>
        <v>0</v>
      </c>
      <c r="K32" s="30">
        <f>'B原料'!K32</f>
        <v>0</v>
      </c>
      <c r="L32" s="17">
        <f>'B原料'!L32</f>
        <v>0</v>
      </c>
      <c r="M32" s="17">
        <f>'B原料'!M32</f>
        <v>0</v>
      </c>
      <c r="N32" s="17">
        <f>'B原料'!N32+'P原料'!N32</f>
        <v>0</v>
      </c>
      <c r="O32" s="17">
        <f>'B原料'!O32+'P原料'!O32</f>
        <v>0</v>
      </c>
      <c r="P32" s="26">
        <f>'B原料'!P32+'P原料'!P32</f>
        <v>0</v>
      </c>
      <c r="Q32" s="34">
        <f>SUM(K32:P32)</f>
        <v>0</v>
      </c>
      <c r="R32" s="30">
        <f>Q32+J32</f>
        <v>0</v>
      </c>
      <c r="S32" s="7"/>
    </row>
    <row r="33" spans="1:19" s="8" customFormat="1" ht="16.5" customHeight="1" thickBot="1">
      <c r="A33" s="110"/>
      <c r="B33" s="60" t="s">
        <v>18</v>
      </c>
      <c r="C33" s="67" t="s">
        <v>3</v>
      </c>
      <c r="D33" s="21">
        <f>IF(D31=0,,D32/D31*1000)</f>
        <v>0</v>
      </c>
      <c r="E33" s="16">
        <f>IF(E31=0,,E32/E31*1000)</f>
        <v>0</v>
      </c>
      <c r="F33" s="16">
        <f>IF(F31=0,,F32/F31*1000)</f>
        <v>0</v>
      </c>
      <c r="G33" s="16">
        <f aca="true" t="shared" si="9" ref="G33:R33">IF(G31=0,,G32/G31*1000)</f>
        <v>0</v>
      </c>
      <c r="H33" s="16">
        <f t="shared" si="9"/>
        <v>0</v>
      </c>
      <c r="I33" s="25">
        <f t="shared" si="9"/>
        <v>0</v>
      </c>
      <c r="J33" s="33">
        <f t="shared" si="9"/>
        <v>0</v>
      </c>
      <c r="K33" s="29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25">
        <f t="shared" si="9"/>
        <v>0</v>
      </c>
      <c r="Q33" s="33">
        <f t="shared" si="9"/>
        <v>0</v>
      </c>
      <c r="R33" s="29">
        <f t="shared" si="9"/>
        <v>0</v>
      </c>
      <c r="S33" s="7"/>
    </row>
    <row r="34" spans="1:19" s="8" customFormat="1" ht="16.5" customHeight="1">
      <c r="A34" s="108" t="s">
        <v>24</v>
      </c>
      <c r="B34" s="59" t="s">
        <v>9</v>
      </c>
      <c r="C34" s="66" t="s">
        <v>1</v>
      </c>
      <c r="D34" s="20">
        <f>'B原料'!D34</f>
        <v>0</v>
      </c>
      <c r="E34" s="15">
        <f>'B原料'!E34</f>
        <v>0</v>
      </c>
      <c r="F34" s="15">
        <f>'B原料'!F34</f>
        <v>0</v>
      </c>
      <c r="G34" s="15">
        <f>'B原料'!G34</f>
        <v>0</v>
      </c>
      <c r="H34" s="15">
        <f>'B原料'!H34</f>
        <v>0</v>
      </c>
      <c r="I34" s="24">
        <f>'B原料'!I34</f>
        <v>0</v>
      </c>
      <c r="J34" s="32">
        <f>'B原料'!J34</f>
        <v>0</v>
      </c>
      <c r="K34" s="28">
        <f>'B原料'!K34</f>
        <v>0</v>
      </c>
      <c r="L34" s="15">
        <f>'B原料'!L34</f>
        <v>0</v>
      </c>
      <c r="M34" s="15">
        <f>'B原料'!M34</f>
        <v>0</v>
      </c>
      <c r="N34" s="15">
        <f>'B原料'!N34+'P原料'!N34</f>
        <v>0</v>
      </c>
      <c r="O34" s="15">
        <f>'B原料'!O34+'P原料'!O34</f>
        <v>0</v>
      </c>
      <c r="P34" s="24">
        <f>'B原料'!P34+'P原料'!P34</f>
        <v>0</v>
      </c>
      <c r="Q34" s="32">
        <f>SUM(K34:P34)</f>
        <v>0</v>
      </c>
      <c r="R34" s="28">
        <f>Q34+J34</f>
        <v>0</v>
      </c>
      <c r="S34" s="7"/>
    </row>
    <row r="35" spans="1:19" s="8" customFormat="1" ht="16.5" customHeight="1">
      <c r="A35" s="109"/>
      <c r="B35" s="59" t="s">
        <v>10</v>
      </c>
      <c r="C35" s="66" t="s">
        <v>2</v>
      </c>
      <c r="D35" s="20">
        <f>'B原料'!D35</f>
        <v>0</v>
      </c>
      <c r="E35" s="15">
        <f>'B原料'!E35</f>
        <v>0</v>
      </c>
      <c r="F35" s="15">
        <f>'B原料'!F35</f>
        <v>0</v>
      </c>
      <c r="G35" s="15">
        <f>'B原料'!G35</f>
        <v>0</v>
      </c>
      <c r="H35" s="15">
        <f>'B原料'!H35</f>
        <v>0</v>
      </c>
      <c r="I35" s="24">
        <f>'B原料'!I35</f>
        <v>0</v>
      </c>
      <c r="J35" s="32">
        <f>'B原料'!J35</f>
        <v>0</v>
      </c>
      <c r="K35" s="28">
        <f>'B原料'!K35</f>
        <v>0</v>
      </c>
      <c r="L35" s="15">
        <f>'B原料'!L35</f>
        <v>0</v>
      </c>
      <c r="M35" s="15">
        <f>'B原料'!M35</f>
        <v>0</v>
      </c>
      <c r="N35" s="15">
        <f>'B原料'!N35+'P原料'!N35</f>
        <v>0</v>
      </c>
      <c r="O35" s="15">
        <f>'B原料'!O35+'P原料'!O35</f>
        <v>0</v>
      </c>
      <c r="P35" s="24">
        <f>'B原料'!P35+'P原料'!P35</f>
        <v>0</v>
      </c>
      <c r="Q35" s="32">
        <f>SUM(K35:P35)</f>
        <v>0</v>
      </c>
      <c r="R35" s="28">
        <f>Q35+J35</f>
        <v>0</v>
      </c>
      <c r="S35" s="7"/>
    </row>
    <row r="36" spans="1:19" s="8" customFormat="1" ht="16.5" customHeight="1" thickBot="1">
      <c r="A36" s="110"/>
      <c r="B36" s="60" t="s">
        <v>18</v>
      </c>
      <c r="C36" s="67" t="s">
        <v>3</v>
      </c>
      <c r="D36" s="21">
        <f>IF(D34=0,,D35/D34*1000)</f>
        <v>0</v>
      </c>
      <c r="E36" s="16">
        <f>IF(E34=0,,E35/E34*1000)</f>
        <v>0</v>
      </c>
      <c r="F36" s="16">
        <f>IF(F34=0,,F35/F34*1000)</f>
        <v>0</v>
      </c>
      <c r="G36" s="16">
        <f aca="true" t="shared" si="10" ref="G36:R36">IF(G34=0,,G35/G34*1000)</f>
        <v>0</v>
      </c>
      <c r="H36" s="16">
        <f t="shared" si="10"/>
        <v>0</v>
      </c>
      <c r="I36" s="25">
        <f t="shared" si="10"/>
        <v>0</v>
      </c>
      <c r="J36" s="33">
        <f t="shared" si="10"/>
        <v>0</v>
      </c>
      <c r="K36" s="29">
        <f t="shared" si="10"/>
        <v>0</v>
      </c>
      <c r="L36" s="16">
        <f t="shared" si="10"/>
        <v>0</v>
      </c>
      <c r="M36" s="16">
        <f t="shared" si="10"/>
        <v>0</v>
      </c>
      <c r="N36" s="16">
        <f t="shared" si="10"/>
        <v>0</v>
      </c>
      <c r="O36" s="16">
        <f t="shared" si="10"/>
        <v>0</v>
      </c>
      <c r="P36" s="25">
        <f t="shared" si="10"/>
        <v>0</v>
      </c>
      <c r="Q36" s="33">
        <f t="shared" si="10"/>
        <v>0</v>
      </c>
      <c r="R36" s="29">
        <f t="shared" si="10"/>
        <v>0</v>
      </c>
      <c r="S36" s="7"/>
    </row>
    <row r="37" spans="1:19" s="8" customFormat="1" ht="16.5" customHeight="1">
      <c r="A37" s="108" t="s">
        <v>12</v>
      </c>
      <c r="B37" s="59" t="s">
        <v>9</v>
      </c>
      <c r="C37" s="66" t="s">
        <v>1</v>
      </c>
      <c r="D37" s="23">
        <f>'B原料'!D37</f>
        <v>0</v>
      </c>
      <c r="E37" s="18">
        <f>'B原料'!E37</f>
        <v>0</v>
      </c>
      <c r="F37" s="18">
        <f>'B原料'!F37</f>
        <v>0</v>
      </c>
      <c r="G37" s="18">
        <f>'B原料'!G37</f>
        <v>0</v>
      </c>
      <c r="H37" s="18">
        <f>'B原料'!H37</f>
        <v>1193</v>
      </c>
      <c r="I37" s="27">
        <f>'B原料'!I37</f>
        <v>0</v>
      </c>
      <c r="J37" s="35">
        <f>'B原料'!J37</f>
        <v>1193</v>
      </c>
      <c r="K37" s="31">
        <f>'B原料'!K37</f>
        <v>3000</v>
      </c>
      <c r="L37" s="18">
        <f>'B原料'!L37</f>
        <v>0</v>
      </c>
      <c r="M37" s="18">
        <f>'B原料'!M37</f>
        <v>0</v>
      </c>
      <c r="N37" s="18">
        <f>'B原料'!N37+'P原料'!N37</f>
        <v>0</v>
      </c>
      <c r="O37" s="18">
        <f>'B原料'!O37+'P原料'!O37</f>
        <v>0</v>
      </c>
      <c r="P37" s="27">
        <f>'B原料'!P37+'P原料'!P37</f>
        <v>0</v>
      </c>
      <c r="Q37" s="35">
        <f>SUM(K37:P37)</f>
        <v>3000</v>
      </c>
      <c r="R37" s="31">
        <f>Q37+J37</f>
        <v>4193</v>
      </c>
      <c r="S37" s="7"/>
    </row>
    <row r="38" spans="1:19" s="8" customFormat="1" ht="16.5" customHeight="1">
      <c r="A38" s="109"/>
      <c r="B38" s="59" t="s">
        <v>10</v>
      </c>
      <c r="C38" s="66" t="s">
        <v>2</v>
      </c>
      <c r="D38" s="22">
        <f>'B原料'!D38</f>
        <v>0</v>
      </c>
      <c r="E38" s="17">
        <f>'B原料'!E38</f>
        <v>0</v>
      </c>
      <c r="F38" s="17">
        <f>'B原料'!F38</f>
        <v>0</v>
      </c>
      <c r="G38" s="17">
        <f>'B原料'!G38</f>
        <v>0</v>
      </c>
      <c r="H38" s="17">
        <f>'B原料'!H38</f>
        <v>90175</v>
      </c>
      <c r="I38" s="26">
        <f>'B原料'!I38</f>
        <v>0</v>
      </c>
      <c r="J38" s="34">
        <f>'B原料'!J38</f>
        <v>90175</v>
      </c>
      <c r="K38" s="30">
        <f>'B原料'!K38</f>
        <v>206180</v>
      </c>
      <c r="L38" s="17">
        <f>'B原料'!L38</f>
        <v>0</v>
      </c>
      <c r="M38" s="17">
        <f>'B原料'!M38</f>
        <v>0</v>
      </c>
      <c r="N38" s="17">
        <f>'B原料'!N38+'P原料'!N38</f>
        <v>0</v>
      </c>
      <c r="O38" s="17">
        <f>'B原料'!O38+'P原料'!O38</f>
        <v>0</v>
      </c>
      <c r="P38" s="26">
        <f>'B原料'!P38+'P原料'!P38</f>
        <v>0</v>
      </c>
      <c r="Q38" s="34">
        <f>SUM(K38:P38)</f>
        <v>206180</v>
      </c>
      <c r="R38" s="30">
        <f>Q38+J38</f>
        <v>296355</v>
      </c>
      <c r="S38" s="7"/>
    </row>
    <row r="39" spans="1:19" s="8" customFormat="1" ht="16.5" customHeight="1" thickBot="1">
      <c r="A39" s="110"/>
      <c r="B39" s="60" t="s">
        <v>18</v>
      </c>
      <c r="C39" s="67" t="s">
        <v>3</v>
      </c>
      <c r="D39" s="21">
        <f>IF(D37=0,,D38/D37*1000)</f>
        <v>0</v>
      </c>
      <c r="E39" s="16">
        <f>IF(E37=0,,E38/E37*1000)</f>
        <v>0</v>
      </c>
      <c r="F39" s="16">
        <f>IF(F37=0,,F38/F37*1000)</f>
        <v>0</v>
      </c>
      <c r="G39" s="16">
        <f aca="true" t="shared" si="11" ref="G39:R39">IF(G37=0,,G38/G37*1000)</f>
        <v>0</v>
      </c>
      <c r="H39" s="16">
        <f t="shared" si="11"/>
        <v>75586.75607711652</v>
      </c>
      <c r="I39" s="25">
        <f t="shared" si="11"/>
        <v>0</v>
      </c>
      <c r="J39" s="33">
        <f t="shared" si="11"/>
        <v>75586.75607711652</v>
      </c>
      <c r="K39" s="29">
        <f t="shared" si="11"/>
        <v>68726.66666666667</v>
      </c>
      <c r="L39" s="16">
        <f t="shared" si="11"/>
        <v>0</v>
      </c>
      <c r="M39" s="16">
        <f t="shared" si="11"/>
        <v>0</v>
      </c>
      <c r="N39" s="16">
        <f t="shared" si="11"/>
        <v>0</v>
      </c>
      <c r="O39" s="16">
        <f t="shared" si="11"/>
        <v>0</v>
      </c>
      <c r="P39" s="25">
        <f t="shared" si="11"/>
        <v>0</v>
      </c>
      <c r="Q39" s="33">
        <f t="shared" si="11"/>
        <v>68726.66666666667</v>
      </c>
      <c r="R39" s="29">
        <f t="shared" si="11"/>
        <v>70678.51180538994</v>
      </c>
      <c r="S39" s="7"/>
    </row>
    <row r="40" spans="1:19" s="8" customFormat="1" ht="16.5" customHeight="1">
      <c r="A40" s="111" t="s">
        <v>4</v>
      </c>
      <c r="B40" s="59" t="s">
        <v>9</v>
      </c>
      <c r="C40" s="66" t="s">
        <v>1</v>
      </c>
      <c r="D40" s="23">
        <f>'B原料'!D40</f>
        <v>110678</v>
      </c>
      <c r="E40" s="18">
        <f>'B原料'!E40</f>
        <v>80387</v>
      </c>
      <c r="F40" s="18">
        <f>'B原料'!F40</f>
        <v>24831</v>
      </c>
      <c r="G40" s="18">
        <f>'B原料'!G40</f>
        <v>79488</v>
      </c>
      <c r="H40" s="18">
        <f>'B原料'!H40</f>
        <v>66818</v>
      </c>
      <c r="I40" s="27">
        <f>'B原料'!I40</f>
        <v>65135</v>
      </c>
      <c r="J40" s="35">
        <f>'B原料'!J40</f>
        <v>427337</v>
      </c>
      <c r="K40" s="31">
        <f>'B原料'!K40</f>
        <v>45434</v>
      </c>
      <c r="L40" s="18">
        <f>'B原料'!L40</f>
        <v>32223</v>
      </c>
      <c r="M40" s="18">
        <f>'B原料'!M40</f>
        <v>50273</v>
      </c>
      <c r="N40" s="18">
        <f>'B原料'!N40+'P原料'!N40</f>
        <v>48786</v>
      </c>
      <c r="O40" s="18">
        <f>'B原料'!O40+'P原料'!O40</f>
        <v>18500</v>
      </c>
      <c r="P40" s="27">
        <f>'B原料'!P40+'P原料'!P40</f>
        <v>5000</v>
      </c>
      <c r="Q40" s="35">
        <f>'P原料'!Q40+'B原料'!Q40</f>
        <v>200216</v>
      </c>
      <c r="R40" s="31">
        <f>J40+Q40</f>
        <v>627553</v>
      </c>
      <c r="S40" s="7"/>
    </row>
    <row r="41" spans="1:19" s="8" customFormat="1" ht="16.5" customHeight="1">
      <c r="A41" s="112"/>
      <c r="B41" s="59" t="s">
        <v>10</v>
      </c>
      <c r="C41" s="66" t="s">
        <v>2</v>
      </c>
      <c r="D41" s="22">
        <f>'B原料'!D41</f>
        <v>8916447</v>
      </c>
      <c r="E41" s="17">
        <f>'B原料'!E41</f>
        <v>6375192</v>
      </c>
      <c r="F41" s="17">
        <f>'B原料'!F41</f>
        <v>2027052</v>
      </c>
      <c r="G41" s="17">
        <f>'B原料'!G41</f>
        <v>6104994</v>
      </c>
      <c r="H41" s="17">
        <f>'B原料'!H41</f>
        <v>4966926</v>
      </c>
      <c r="I41" s="26">
        <f>'B原料'!I41</f>
        <v>4735156</v>
      </c>
      <c r="J41" s="34">
        <f>'B原料'!J41</f>
        <v>33125767</v>
      </c>
      <c r="K41" s="30">
        <f>'B原料'!K41</f>
        <v>3152637</v>
      </c>
      <c r="L41" s="17">
        <f>'B原料'!L41</f>
        <v>2218346</v>
      </c>
      <c r="M41" s="17">
        <f>'B原料'!M41</f>
        <v>3412642</v>
      </c>
      <c r="N41" s="17">
        <f>'B原料'!N41+'P原料'!N41</f>
        <v>3398028</v>
      </c>
      <c r="O41" s="17">
        <f>'B原料'!O41+'P原料'!O41</f>
        <v>1321548</v>
      </c>
      <c r="P41" s="26">
        <f>'B原料'!P41+'P原料'!P41</f>
        <v>383605</v>
      </c>
      <c r="Q41" s="34">
        <f>'P原料'!Q41+'B原料'!Q41</f>
        <v>13886806</v>
      </c>
      <c r="R41" s="30">
        <f>J41+Q41</f>
        <v>47012573</v>
      </c>
      <c r="S41" s="7"/>
    </row>
    <row r="42" spans="1:19" s="8" customFormat="1" ht="16.5" customHeight="1" thickBot="1">
      <c r="A42" s="113"/>
      <c r="B42" s="60" t="s">
        <v>18</v>
      </c>
      <c r="C42" s="67" t="s">
        <v>3</v>
      </c>
      <c r="D42" s="21">
        <f>IF(D40=0,,D41/D40*1000)</f>
        <v>80562.05388604783</v>
      </c>
      <c r="E42" s="16">
        <f>IF(E40=0,,E41/E40*1000)</f>
        <v>79306.25598666452</v>
      </c>
      <c r="F42" s="16">
        <f>IF(F40=0,,F41/F40*1000)</f>
        <v>81633.9253352664</v>
      </c>
      <c r="G42" s="16">
        <f aca="true" t="shared" si="12" ref="G42:R42">IF(G40=0,,G41/G40*1000)</f>
        <v>76803.97041062803</v>
      </c>
      <c r="H42" s="16">
        <f t="shared" si="12"/>
        <v>74335.14921129037</v>
      </c>
      <c r="I42" s="25">
        <f t="shared" si="12"/>
        <v>72697.56659246181</v>
      </c>
      <c r="J42" s="33">
        <f t="shared" si="12"/>
        <v>77516.73035566778</v>
      </c>
      <c r="K42" s="29">
        <f t="shared" si="12"/>
        <v>69389.37799885547</v>
      </c>
      <c r="L42" s="16">
        <f t="shared" si="12"/>
        <v>68843.55894857709</v>
      </c>
      <c r="M42" s="16">
        <f t="shared" si="12"/>
        <v>67882.20317068804</v>
      </c>
      <c r="N42" s="16">
        <f t="shared" si="12"/>
        <v>69651.7033575206</v>
      </c>
      <c r="O42" s="16">
        <f t="shared" si="12"/>
        <v>71435.02702702703</v>
      </c>
      <c r="P42" s="25">
        <f t="shared" si="12"/>
        <v>76721</v>
      </c>
      <c r="Q42" s="33">
        <f t="shared" si="12"/>
        <v>69359.12214808007</v>
      </c>
      <c r="R42" s="29">
        <f t="shared" si="12"/>
        <v>74914.10765305879</v>
      </c>
      <c r="S42" s="7"/>
    </row>
    <row r="43" spans="1:19" s="8" customFormat="1" ht="24" customHeight="1" thickBot="1">
      <c r="A43" s="115" t="s">
        <v>13</v>
      </c>
      <c r="B43" s="116"/>
      <c r="C43" s="117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18" ht="15.75">
      <c r="A44" s="75" t="str">
        <f>'総合計'!A53</f>
        <v>※すべて確定値。</v>
      </c>
      <c r="B44" s="75"/>
      <c r="C44" s="75"/>
      <c r="D44" s="3"/>
      <c r="E44" s="3"/>
      <c r="F44" s="3"/>
      <c r="G44" s="3"/>
      <c r="H44" s="3"/>
      <c r="I44" s="3"/>
      <c r="J44" s="4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5">
    <mergeCell ref="A37:A39"/>
    <mergeCell ref="A40:A42"/>
    <mergeCell ref="A43:C43"/>
    <mergeCell ref="A25:A27"/>
    <mergeCell ref="A28:A30"/>
    <mergeCell ref="A31:A33"/>
    <mergeCell ref="A34:A36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70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10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P43" sqref="P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421875" style="0" customWidth="1"/>
    <col min="11" max="16" width="10.7109375" style="0" customWidth="1"/>
    <col min="17" max="18" width="11.421875" style="0" customWidth="1"/>
    <col min="19" max="19" width="4.8515625" style="0" customWidth="1"/>
  </cols>
  <sheetData>
    <row r="1" spans="1:16" ht="27" customHeight="1">
      <c r="A1" s="51" t="s">
        <v>68</v>
      </c>
      <c r="B1" s="104" t="s">
        <v>72</v>
      </c>
      <c r="C1" s="5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70" t="s">
        <v>4</v>
      </c>
      <c r="B2" s="7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50">
        <f>'総合計'!Q2</f>
        <v>41346</v>
      </c>
    </row>
    <row r="3" spans="1:19" ht="24" customHeight="1" thickBot="1">
      <c r="A3" s="62"/>
      <c r="B3" s="63"/>
      <c r="C3" s="63"/>
      <c r="D3" s="76" t="s">
        <v>28</v>
      </c>
      <c r="E3" s="78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3" t="s">
        <v>15</v>
      </c>
      <c r="R3" s="84" t="s">
        <v>16</v>
      </c>
      <c r="S3" s="2"/>
    </row>
    <row r="4" spans="1:19" s="8" customFormat="1" ht="16.5" customHeight="1">
      <c r="A4" s="108" t="s">
        <v>47</v>
      </c>
      <c r="B4" s="59" t="s">
        <v>9</v>
      </c>
      <c r="C4" s="65" t="s">
        <v>1</v>
      </c>
      <c r="D4" s="19">
        <f>'P一般'!D4+'P原料'!D4</f>
        <v>154066</v>
      </c>
      <c r="E4" s="15">
        <f>'P一般'!E4+'P原料'!E4</f>
        <v>123390</v>
      </c>
      <c r="F4" s="15">
        <f>'P一般'!F4+'P原料'!F4</f>
        <v>42912</v>
      </c>
      <c r="G4" s="15">
        <f>'P一般'!G4+'P原料'!G4</f>
        <v>142126</v>
      </c>
      <c r="H4" s="15">
        <f>'P一般'!H4+'P原料'!H4</f>
        <v>135653</v>
      </c>
      <c r="I4" s="24">
        <f>'P一般'!I4+'P原料'!I4</f>
        <v>140251</v>
      </c>
      <c r="J4" s="37">
        <f>'P一般'!J4</f>
        <v>738398</v>
      </c>
      <c r="K4" s="28">
        <f>'P一般'!K4+'P原料'!K4</f>
        <v>60676</v>
      </c>
      <c r="L4" s="15">
        <f>'P一般'!L4+'P原料'!L4</f>
        <v>105053</v>
      </c>
      <c r="M4" s="15">
        <f>'P一般'!M4+'P原料'!M4</f>
        <v>194841</v>
      </c>
      <c r="N4" s="15">
        <f>'P一般'!N4+'P原料'!N4</f>
        <v>74446</v>
      </c>
      <c r="O4" s="15">
        <f>'P一般'!O4+'P原料'!O4</f>
        <v>138448</v>
      </c>
      <c r="P4" s="24">
        <f>'P一般'!P4+'P原料'!P4</f>
        <v>231364</v>
      </c>
      <c r="Q4" s="37">
        <f>'P一般'!Q4</f>
        <v>804828</v>
      </c>
      <c r="R4" s="28">
        <f>'P一般'!R4</f>
        <v>1543226</v>
      </c>
      <c r="S4" s="7"/>
    </row>
    <row r="5" spans="1:19" s="8" customFormat="1" ht="16.5" customHeight="1">
      <c r="A5" s="109"/>
      <c r="B5" s="59" t="s">
        <v>10</v>
      </c>
      <c r="C5" s="66" t="s">
        <v>2</v>
      </c>
      <c r="D5" s="20">
        <f>'P一般'!D5+'P原料'!D5</f>
        <v>11442160</v>
      </c>
      <c r="E5" s="15">
        <f>'P一般'!E5+'P原料'!E5</f>
        <v>9331893</v>
      </c>
      <c r="F5" s="15">
        <f>'P一般'!F5+'P原料'!F5</f>
        <v>3254346</v>
      </c>
      <c r="G5" s="15">
        <f>'P一般'!G5+'P原料'!G5</f>
        <v>10191811</v>
      </c>
      <c r="H5" s="15">
        <f>'P一般'!H5+'P原料'!H5</f>
        <v>9206561</v>
      </c>
      <c r="I5" s="24">
        <f>'P一般'!I5+'P原料'!I5</f>
        <v>9126189</v>
      </c>
      <c r="J5" s="32">
        <f>'P一般'!J5</f>
        <v>52552960</v>
      </c>
      <c r="K5" s="28">
        <f>'P一般'!K5+'P原料'!K5</f>
        <v>3838246</v>
      </c>
      <c r="L5" s="15">
        <f>'P一般'!L5+'P原料'!L5</f>
        <v>6584171</v>
      </c>
      <c r="M5" s="15">
        <f>'P一般'!M5+'P原料'!M5</f>
        <v>12549481</v>
      </c>
      <c r="N5" s="15">
        <f>'P一般'!N5+'P原料'!N5</f>
        <v>5007779</v>
      </c>
      <c r="O5" s="15">
        <f>'P一般'!O5+'P原料'!O5</f>
        <v>10680489</v>
      </c>
      <c r="P5" s="24">
        <f>'P一般'!P5+'P原料'!P5</f>
        <v>20604617</v>
      </c>
      <c r="Q5" s="32">
        <f>'P一般'!Q5</f>
        <v>59264783</v>
      </c>
      <c r="R5" s="28">
        <f>'P一般'!R5</f>
        <v>111817743</v>
      </c>
      <c r="S5" s="7"/>
    </row>
    <row r="6" spans="1:19" s="8" customFormat="1" ht="16.5" customHeight="1" thickBot="1">
      <c r="A6" s="110"/>
      <c r="B6" s="60" t="s">
        <v>18</v>
      </c>
      <c r="C6" s="67" t="s">
        <v>3</v>
      </c>
      <c r="D6" s="21">
        <f>IF(D4=0,,D5/D4*1000)</f>
        <v>74267.91115495957</v>
      </c>
      <c r="E6" s="16">
        <f>IF(E4=0,,E5/E4*1000)</f>
        <v>75629.24872355945</v>
      </c>
      <c r="F6" s="16">
        <f>IF(F4=0,,F5/F4*1000)</f>
        <v>75837.6677852349</v>
      </c>
      <c r="G6" s="16">
        <f aca="true" t="shared" si="0" ref="G6:R6">IF(G4=0,,G5/G4*1000)</f>
        <v>71709.68717898204</v>
      </c>
      <c r="H6" s="16">
        <f t="shared" si="0"/>
        <v>67868.46586511172</v>
      </c>
      <c r="I6" s="25">
        <f t="shared" si="0"/>
        <v>65070.40235007237</v>
      </c>
      <c r="J6" s="33">
        <f t="shared" si="0"/>
        <v>71171.59038892305</v>
      </c>
      <c r="K6" s="29">
        <f t="shared" si="0"/>
        <v>63258.059199683565</v>
      </c>
      <c r="L6" s="16">
        <f t="shared" si="0"/>
        <v>62674.75464765404</v>
      </c>
      <c r="M6" s="16">
        <f t="shared" si="0"/>
        <v>64408.83079023409</v>
      </c>
      <c r="N6" s="16">
        <f t="shared" si="0"/>
        <v>67267.26754963328</v>
      </c>
      <c r="O6" s="16">
        <f t="shared" si="0"/>
        <v>77144.40800878308</v>
      </c>
      <c r="P6" s="25">
        <f t="shared" si="0"/>
        <v>89057.14372158158</v>
      </c>
      <c r="Q6" s="33">
        <f t="shared" si="0"/>
        <v>73636.58197776419</v>
      </c>
      <c r="R6" s="29">
        <f t="shared" si="0"/>
        <v>72457.14043179677</v>
      </c>
      <c r="S6" s="13">
        <f>IF(S4=0,"",(S5/S4)*1000)</f>
      </c>
    </row>
    <row r="7" spans="1:19" s="8" customFormat="1" ht="16.5" customHeight="1">
      <c r="A7" s="108" t="s">
        <v>19</v>
      </c>
      <c r="B7" s="59" t="s">
        <v>9</v>
      </c>
      <c r="C7" s="66" t="s">
        <v>1</v>
      </c>
      <c r="D7" s="20">
        <f>'P一般'!D7+'P原料'!D7</f>
        <v>95928</v>
      </c>
      <c r="E7" s="15">
        <f>'P一般'!E7+'P原料'!E7</f>
        <v>76635</v>
      </c>
      <c r="F7" s="15">
        <f>'P一般'!F7+'P原料'!F7</f>
        <v>104806</v>
      </c>
      <c r="G7" s="15">
        <f>'P一般'!G7+'P原料'!G7</f>
        <v>65565</v>
      </c>
      <c r="H7" s="15">
        <f>'P一般'!H7+'P原料'!H7</f>
        <v>91570</v>
      </c>
      <c r="I7" s="24">
        <f>'P一般'!I7+'P原料'!I7</f>
        <v>157374</v>
      </c>
      <c r="J7" s="32">
        <f>'P一般'!J7</f>
        <v>591878</v>
      </c>
      <c r="K7" s="28">
        <f>'P一般'!K7+'P原料'!K7</f>
        <v>90877</v>
      </c>
      <c r="L7" s="15">
        <f>'P一般'!L7+'P原料'!L7</f>
        <v>98358</v>
      </c>
      <c r="M7" s="15">
        <f>'P一般'!M7+'P原料'!M7</f>
        <v>121857</v>
      </c>
      <c r="N7" s="15">
        <f>'P一般'!N7+'P原料'!N7</f>
        <v>107809</v>
      </c>
      <c r="O7" s="15">
        <f>'P一般'!O7+'P原料'!O7</f>
        <v>140590</v>
      </c>
      <c r="P7" s="24">
        <f>'P一般'!P7+'P原料'!P7</f>
        <v>101956</v>
      </c>
      <c r="Q7" s="32">
        <f>'P一般'!Q7</f>
        <v>661447</v>
      </c>
      <c r="R7" s="28">
        <f>'P一般'!R7</f>
        <v>1253325</v>
      </c>
      <c r="S7" s="7"/>
    </row>
    <row r="8" spans="1:19" s="8" customFormat="1" ht="16.5" customHeight="1">
      <c r="A8" s="109"/>
      <c r="B8" s="59" t="s">
        <v>10</v>
      </c>
      <c r="C8" s="66" t="s">
        <v>2</v>
      </c>
      <c r="D8" s="20">
        <f>'P一般'!D8+'P原料'!D8</f>
        <v>7417023</v>
      </c>
      <c r="E8" s="15">
        <f>'P一般'!E8+'P原料'!E8</f>
        <v>5967469</v>
      </c>
      <c r="F8" s="15">
        <f>'P一般'!F8+'P原料'!F8</f>
        <v>8450784</v>
      </c>
      <c r="G8" s="15">
        <f>'P一般'!G8+'P原料'!G8</f>
        <v>4695450</v>
      </c>
      <c r="H8" s="15">
        <f>'P一般'!H8+'P原料'!H8</f>
        <v>6198880</v>
      </c>
      <c r="I8" s="24">
        <f>'P一般'!I8+'P原料'!I8</f>
        <v>10277974</v>
      </c>
      <c r="J8" s="32">
        <f>'P一般'!J8</f>
        <v>43007580</v>
      </c>
      <c r="K8" s="28">
        <f>'P一般'!K8+'P原料'!K8</f>
        <v>5841607</v>
      </c>
      <c r="L8" s="15">
        <f>'P一般'!L8+'P原料'!L8</f>
        <v>6023737</v>
      </c>
      <c r="M8" s="15">
        <f>'P一般'!M8+'P原料'!M8</f>
        <v>7580892</v>
      </c>
      <c r="N8" s="15">
        <f>'P一般'!N8+'P原料'!N8</f>
        <v>6903533</v>
      </c>
      <c r="O8" s="15">
        <f>'P一般'!O8+'P原料'!O8</f>
        <v>10155250</v>
      </c>
      <c r="P8" s="24">
        <f>'P一般'!P8+'P原料'!P8</f>
        <v>9211552</v>
      </c>
      <c r="Q8" s="32">
        <f>'P一般'!Q8</f>
        <v>45716571</v>
      </c>
      <c r="R8" s="28">
        <f>'P一般'!R8</f>
        <v>88724151</v>
      </c>
      <c r="S8" s="7"/>
    </row>
    <row r="9" spans="1:19" s="8" customFormat="1" ht="16.5" customHeight="1" thickBot="1">
      <c r="A9" s="110"/>
      <c r="B9" s="60" t="s">
        <v>18</v>
      </c>
      <c r="C9" s="67" t="s">
        <v>3</v>
      </c>
      <c r="D9" s="21">
        <f>IF(D7=0,,D8/D7*1000)</f>
        <v>77318.64523392543</v>
      </c>
      <c r="E9" s="16">
        <f>IF(E7=0,,E8/E7*1000)</f>
        <v>77868.71533894434</v>
      </c>
      <c r="F9" s="16">
        <f>IF(F7=0,,F8/F7*1000)</f>
        <v>80632.63553613343</v>
      </c>
      <c r="G9" s="16">
        <f aca="true" t="shared" si="1" ref="G9:R9">IF(G7=0,,G8/G7*1000)</f>
        <v>71615.19103180051</v>
      </c>
      <c r="H9" s="16">
        <f t="shared" si="1"/>
        <v>67695.53347166102</v>
      </c>
      <c r="I9" s="25">
        <f t="shared" si="1"/>
        <v>65309.2251579041</v>
      </c>
      <c r="J9" s="33">
        <f t="shared" si="1"/>
        <v>72662.91364098682</v>
      </c>
      <c r="K9" s="29">
        <f t="shared" si="1"/>
        <v>64280.36796989338</v>
      </c>
      <c r="L9" s="16">
        <f t="shared" si="1"/>
        <v>61242.979727119295</v>
      </c>
      <c r="M9" s="16">
        <f t="shared" si="1"/>
        <v>62211.3789113469</v>
      </c>
      <c r="N9" s="16">
        <f t="shared" si="1"/>
        <v>64034.84866755095</v>
      </c>
      <c r="O9" s="16">
        <f t="shared" si="1"/>
        <v>72233.0891244043</v>
      </c>
      <c r="P9" s="25">
        <f t="shared" si="1"/>
        <v>90348.30711287222</v>
      </c>
      <c r="Q9" s="33">
        <f t="shared" si="1"/>
        <v>69116.00022375186</v>
      </c>
      <c r="R9" s="29">
        <f t="shared" si="1"/>
        <v>70791.01669558973</v>
      </c>
      <c r="S9" s="7"/>
    </row>
    <row r="10" spans="1:19" s="8" customFormat="1" ht="16.5" customHeight="1">
      <c r="A10" s="108" t="s">
        <v>20</v>
      </c>
      <c r="B10" s="59" t="s">
        <v>9</v>
      </c>
      <c r="C10" s="66" t="s">
        <v>1</v>
      </c>
      <c r="D10" s="20">
        <f>'P一般'!D10+'P原料'!D10</f>
        <v>0</v>
      </c>
      <c r="E10" s="15">
        <f>'P一般'!E10+'P原料'!E10</f>
        <v>30993</v>
      </c>
      <c r="F10" s="15">
        <f>'P一般'!F10+'P原料'!F10</f>
        <v>35669</v>
      </c>
      <c r="G10" s="15">
        <f>'P一般'!G10+'P原料'!G10</f>
        <v>30383</v>
      </c>
      <c r="H10" s="15">
        <f>'P一般'!H10+'P原料'!H10</f>
        <v>51282</v>
      </c>
      <c r="I10" s="24">
        <f>'P一般'!I10+'P原料'!I10</f>
        <v>62424</v>
      </c>
      <c r="J10" s="32">
        <f>'P一般'!J10</f>
        <v>210751</v>
      </c>
      <c r="K10" s="28">
        <f>'P一般'!K10+'P原料'!K10</f>
        <v>97689</v>
      </c>
      <c r="L10" s="15">
        <f>'P一般'!L10+'P原料'!L10</f>
        <v>32809</v>
      </c>
      <c r="M10" s="15">
        <f>'P一般'!M10+'P原料'!M10</f>
        <v>31116</v>
      </c>
      <c r="N10" s="15">
        <f>'P一般'!N10+'P原料'!N10</f>
        <v>0</v>
      </c>
      <c r="O10" s="15">
        <f>'P一般'!O10+'P原料'!O10</f>
        <v>32860</v>
      </c>
      <c r="P10" s="24">
        <f>'P一般'!P10+'P原料'!P10</f>
        <v>0</v>
      </c>
      <c r="Q10" s="32">
        <f>'P一般'!Q10</f>
        <v>194474</v>
      </c>
      <c r="R10" s="28">
        <f>'P一般'!R10</f>
        <v>405225</v>
      </c>
      <c r="S10" s="7"/>
    </row>
    <row r="11" spans="1:19" s="8" customFormat="1" ht="16.5" customHeight="1">
      <c r="A11" s="109"/>
      <c r="B11" s="59" t="s">
        <v>10</v>
      </c>
      <c r="C11" s="66" t="s">
        <v>2</v>
      </c>
      <c r="D11" s="22">
        <f>'P一般'!D11+'P原料'!D11</f>
        <v>0</v>
      </c>
      <c r="E11" s="17">
        <f>'P一般'!E11+'P原料'!E11</f>
        <v>2486344</v>
      </c>
      <c r="F11" s="17">
        <f>'P一般'!F11+'P原料'!F11</f>
        <v>2533504</v>
      </c>
      <c r="G11" s="17">
        <f>'P一般'!G11+'P原料'!G11</f>
        <v>2154503</v>
      </c>
      <c r="H11" s="17">
        <f>'P一般'!H11+'P原料'!H11</f>
        <v>3520687</v>
      </c>
      <c r="I11" s="26">
        <f>'P一般'!I11+'P原料'!I11</f>
        <v>4075056</v>
      </c>
      <c r="J11" s="34">
        <f>'P一般'!J11</f>
        <v>14770094</v>
      </c>
      <c r="K11" s="30">
        <f>'P一般'!K11+'P原料'!K11</f>
        <v>6138319</v>
      </c>
      <c r="L11" s="17">
        <f>'P一般'!L11+'P原料'!L11</f>
        <v>2026578</v>
      </c>
      <c r="M11" s="17">
        <f>'P一般'!M11+'P原料'!M11</f>
        <v>1978472</v>
      </c>
      <c r="N11" s="17">
        <f>'P一般'!N11+'P原料'!N11</f>
        <v>0</v>
      </c>
      <c r="O11" s="17">
        <f>'P一般'!O11+'P原料'!O11</f>
        <v>2473980</v>
      </c>
      <c r="P11" s="26">
        <f>'P一般'!P11+'P原料'!P11</f>
        <v>0</v>
      </c>
      <c r="Q11" s="34">
        <f>'P一般'!Q11</f>
        <v>12617349</v>
      </c>
      <c r="R11" s="30">
        <f>'P一般'!R11</f>
        <v>27387443</v>
      </c>
      <c r="S11" s="7"/>
    </row>
    <row r="12" spans="1:19" s="8" customFormat="1" ht="16.5" customHeight="1" thickBot="1">
      <c r="A12" s="110"/>
      <c r="B12" s="60" t="s">
        <v>18</v>
      </c>
      <c r="C12" s="67" t="s">
        <v>3</v>
      </c>
      <c r="D12" s="21">
        <f>IF(D10=0,,D11/D10*1000)</f>
        <v>0</v>
      </c>
      <c r="E12" s="16">
        <f>IF(E10=0,,E11/E10*1000)</f>
        <v>80222.75997805956</v>
      </c>
      <c r="F12" s="16">
        <f>IF(F10=0,,F11/F10*1000)</f>
        <v>71028.17572682162</v>
      </c>
      <c r="G12" s="16">
        <f aca="true" t="shared" si="2" ref="G12:R12">IF(G10=0,,G11/G10*1000)</f>
        <v>70911.46364743442</v>
      </c>
      <c r="H12" s="16">
        <f t="shared" si="2"/>
        <v>68653.46515346515</v>
      </c>
      <c r="I12" s="25">
        <f t="shared" si="2"/>
        <v>65280.276816609</v>
      </c>
      <c r="J12" s="33">
        <f t="shared" si="2"/>
        <v>70083.15025788728</v>
      </c>
      <c r="K12" s="29">
        <f t="shared" si="2"/>
        <v>62835.31410906038</v>
      </c>
      <c r="L12" s="16">
        <f t="shared" si="2"/>
        <v>61768.965832545946</v>
      </c>
      <c r="M12" s="16">
        <f t="shared" si="2"/>
        <v>63583.75112482325</v>
      </c>
      <c r="N12" s="16">
        <f t="shared" si="2"/>
        <v>0</v>
      </c>
      <c r="O12" s="16">
        <f t="shared" si="2"/>
        <v>75288.496652465</v>
      </c>
      <c r="P12" s="25">
        <f t="shared" si="2"/>
        <v>0</v>
      </c>
      <c r="Q12" s="33">
        <f t="shared" si="2"/>
        <v>64879.36176558305</v>
      </c>
      <c r="R12" s="29">
        <f t="shared" si="2"/>
        <v>67585.76840027145</v>
      </c>
      <c r="S12" s="13">
        <f>IF(S10=0,"",(S11/S10)*1000)</f>
      </c>
    </row>
    <row r="13" spans="1:19" s="8" customFormat="1" ht="16.5" customHeight="1">
      <c r="A13" s="108" t="s">
        <v>43</v>
      </c>
      <c r="B13" s="59" t="s">
        <v>9</v>
      </c>
      <c r="C13" s="66" t="s">
        <v>1</v>
      </c>
      <c r="D13" s="20">
        <f>'P一般'!D13+'P原料'!D13</f>
        <v>0</v>
      </c>
      <c r="E13" s="15">
        <f>'P一般'!E13+'P原料'!E13</f>
        <v>0</v>
      </c>
      <c r="F13" s="15">
        <f>'P一般'!F13+'P原料'!F13</f>
        <v>0</v>
      </c>
      <c r="G13" s="15">
        <f>'P一般'!G13+'P原料'!G13</f>
        <v>0</v>
      </c>
      <c r="H13" s="15">
        <f>'P一般'!H13+'P原料'!H13</f>
        <v>0</v>
      </c>
      <c r="I13" s="24">
        <f>'P一般'!I13+'P原料'!I13</f>
        <v>0</v>
      </c>
      <c r="J13" s="32">
        <f>'P一般'!J13</f>
        <v>0</v>
      </c>
      <c r="K13" s="28">
        <f>'P一般'!K13+'P原料'!K13</f>
        <v>6608</v>
      </c>
      <c r="L13" s="15">
        <f>'P一般'!L13+'P原料'!L13</f>
        <v>1652</v>
      </c>
      <c r="M13" s="15">
        <f>'P一般'!M13+'P原料'!M13</f>
        <v>0</v>
      </c>
      <c r="N13" s="15">
        <f>'P一般'!N13+'P原料'!N13</f>
        <v>0</v>
      </c>
      <c r="O13" s="15">
        <f>'P一般'!O13+'P原料'!O13</f>
        <v>0</v>
      </c>
      <c r="P13" s="24">
        <f>'P一般'!P13+'P原料'!P13</f>
        <v>0</v>
      </c>
      <c r="Q13" s="32">
        <f>'P一般'!Q13</f>
        <v>8260</v>
      </c>
      <c r="R13" s="28">
        <f>'P一般'!R13</f>
        <v>8260</v>
      </c>
      <c r="S13" s="7"/>
    </row>
    <row r="14" spans="1:19" s="8" customFormat="1" ht="16.5" customHeight="1">
      <c r="A14" s="109"/>
      <c r="B14" s="59" t="s">
        <v>10</v>
      </c>
      <c r="C14" s="66" t="s">
        <v>2</v>
      </c>
      <c r="D14" s="22">
        <f>'P一般'!D14+'P原料'!D14</f>
        <v>0</v>
      </c>
      <c r="E14" s="17">
        <f>'P一般'!E14+'P原料'!E14</f>
        <v>0</v>
      </c>
      <c r="F14" s="17">
        <f>'P一般'!F14+'P原料'!F14</f>
        <v>0</v>
      </c>
      <c r="G14" s="17">
        <f>'P一般'!G14+'P原料'!G14</f>
        <v>0</v>
      </c>
      <c r="H14" s="17">
        <f>'P一般'!H14+'P原料'!H14</f>
        <v>0</v>
      </c>
      <c r="I14" s="26">
        <f>'P一般'!I14+'P原料'!I14</f>
        <v>0</v>
      </c>
      <c r="J14" s="34">
        <f>'P一般'!J14</f>
        <v>0</v>
      </c>
      <c r="K14" s="30">
        <f>'P一般'!K14+'P原料'!K14</f>
        <v>438103</v>
      </c>
      <c r="L14" s="17">
        <f>'P一般'!L14+'P原料'!L14</f>
        <v>97899</v>
      </c>
      <c r="M14" s="17">
        <f>'P一般'!M14+'P原料'!M14</f>
        <v>0</v>
      </c>
      <c r="N14" s="17">
        <f>'P一般'!N14+'P原料'!N14</f>
        <v>0</v>
      </c>
      <c r="O14" s="17">
        <f>'P一般'!O14+'P原料'!O14</f>
        <v>0</v>
      </c>
      <c r="P14" s="26">
        <f>'P一般'!P14+'P原料'!P14</f>
        <v>0</v>
      </c>
      <c r="Q14" s="34">
        <f>'P一般'!Q14</f>
        <v>536002</v>
      </c>
      <c r="R14" s="30">
        <f>'P一般'!R14</f>
        <v>536002</v>
      </c>
      <c r="S14" s="7"/>
    </row>
    <row r="15" spans="1:19" s="8" customFormat="1" ht="16.5" customHeight="1" thickBot="1">
      <c r="A15" s="110"/>
      <c r="B15" s="60" t="s">
        <v>18</v>
      </c>
      <c r="C15" s="67" t="s">
        <v>3</v>
      </c>
      <c r="D15" s="21">
        <f>IF(D13=0,,D14/D13*1000)</f>
        <v>0</v>
      </c>
      <c r="E15" s="16">
        <f>IF(E13=0,,E14/E13*1000)</f>
        <v>0</v>
      </c>
      <c r="F15" s="16">
        <f>IF(F13=0,,F14/F13*1000)</f>
        <v>0</v>
      </c>
      <c r="G15" s="16">
        <f aca="true" t="shared" si="3" ref="G15:R15">IF(G13=0,,G14/G13*1000)</f>
        <v>0</v>
      </c>
      <c r="H15" s="16">
        <f t="shared" si="3"/>
        <v>0</v>
      </c>
      <c r="I15" s="25">
        <f t="shared" si="3"/>
        <v>0</v>
      </c>
      <c r="J15" s="33">
        <f t="shared" si="3"/>
        <v>0</v>
      </c>
      <c r="K15" s="29">
        <f t="shared" si="3"/>
        <v>66298.88014527844</v>
      </c>
      <c r="L15" s="16">
        <f t="shared" si="3"/>
        <v>59260.89588377724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25">
        <f t="shared" si="3"/>
        <v>0</v>
      </c>
      <c r="Q15" s="33">
        <f t="shared" si="3"/>
        <v>64891.2832929782</v>
      </c>
      <c r="R15" s="29">
        <f t="shared" si="3"/>
        <v>64891.2832929782</v>
      </c>
      <c r="S15" s="10"/>
    </row>
    <row r="16" spans="1:19" s="8" customFormat="1" ht="16.5" customHeight="1">
      <c r="A16" s="108" t="s">
        <v>44</v>
      </c>
      <c r="B16" s="59" t="s">
        <v>9</v>
      </c>
      <c r="C16" s="66" t="s">
        <v>1</v>
      </c>
      <c r="D16" s="20">
        <f>'P一般'!D16+'P原料'!D16</f>
        <v>317966</v>
      </c>
      <c r="E16" s="15">
        <f>'P一般'!E16+'P原料'!E16</f>
        <v>217576</v>
      </c>
      <c r="F16" s="15">
        <f>'P一般'!F16+'P原料'!F16</f>
        <v>380326</v>
      </c>
      <c r="G16" s="15">
        <f>'P一般'!G16+'P原料'!G16</f>
        <v>222879</v>
      </c>
      <c r="H16" s="15">
        <f>'P一般'!H16+'P原料'!H16</f>
        <v>229296</v>
      </c>
      <c r="I16" s="24">
        <f>'P一般'!I16+'P原料'!I16</f>
        <v>246817</v>
      </c>
      <c r="J16" s="32">
        <f>'P一般'!J16</f>
        <v>1614860</v>
      </c>
      <c r="K16" s="28">
        <f>'P一般'!K16+'P原料'!K16</f>
        <v>192367</v>
      </c>
      <c r="L16" s="15">
        <f>'P一般'!L16+'P原料'!L16</f>
        <v>219707</v>
      </c>
      <c r="M16" s="15">
        <f>'P一般'!M16+'P原料'!M16</f>
        <v>359020</v>
      </c>
      <c r="N16" s="15">
        <f>'P一般'!N16+'P原料'!N16</f>
        <v>253137</v>
      </c>
      <c r="O16" s="15">
        <f>'P一般'!O16+'P原料'!O16</f>
        <v>325584</v>
      </c>
      <c r="P16" s="24">
        <f>'P一般'!P16+'P原料'!P16</f>
        <v>237615</v>
      </c>
      <c r="Q16" s="32">
        <f>'P一般'!Q16</f>
        <v>1587430</v>
      </c>
      <c r="R16" s="28">
        <f>'P一般'!R16</f>
        <v>3202290</v>
      </c>
      <c r="S16" s="7"/>
    </row>
    <row r="17" spans="1:19" s="8" customFormat="1" ht="16.5" customHeight="1">
      <c r="A17" s="109"/>
      <c r="B17" s="59" t="s">
        <v>10</v>
      </c>
      <c r="C17" s="66" t="s">
        <v>2</v>
      </c>
      <c r="D17" s="20">
        <f>'P一般'!D17+'P原料'!D17</f>
        <v>23499303</v>
      </c>
      <c r="E17" s="15">
        <f>'P一般'!E17+'P原料'!E17</f>
        <v>16887476</v>
      </c>
      <c r="F17" s="15">
        <f>'P一般'!F17+'P原料'!F17</f>
        <v>29248026</v>
      </c>
      <c r="G17" s="15">
        <f>'P一般'!G17+'P原料'!G17</f>
        <v>15652431</v>
      </c>
      <c r="H17" s="15">
        <f>'P一般'!H17+'P原料'!H17</f>
        <v>15454204</v>
      </c>
      <c r="I17" s="24">
        <f>'P一般'!I17+'P原料'!I17</f>
        <v>16424365</v>
      </c>
      <c r="J17" s="32">
        <f>'P一般'!J17</f>
        <v>117165805</v>
      </c>
      <c r="K17" s="28">
        <f>'P一般'!K17+'P原料'!K17</f>
        <v>11969658</v>
      </c>
      <c r="L17" s="15">
        <f>'P一般'!L17+'P原料'!L17</f>
        <v>13537968</v>
      </c>
      <c r="M17" s="15">
        <f>'P一般'!M17+'P原料'!M17</f>
        <v>22512700</v>
      </c>
      <c r="N17" s="15">
        <f>'P一般'!N17+'P原料'!N17</f>
        <v>17009152</v>
      </c>
      <c r="O17" s="15">
        <f>'P一般'!O17+'P原料'!O17</f>
        <v>24073459</v>
      </c>
      <c r="P17" s="24">
        <f>'P一般'!P17+'P原料'!P17</f>
        <v>21895310</v>
      </c>
      <c r="Q17" s="32">
        <f>'P一般'!Q17</f>
        <v>110998247</v>
      </c>
      <c r="R17" s="28">
        <f>'P一般'!R17</f>
        <v>228164052</v>
      </c>
      <c r="S17" s="7"/>
    </row>
    <row r="18" spans="1:19" s="8" customFormat="1" ht="16.5" customHeight="1" thickBot="1">
      <c r="A18" s="110"/>
      <c r="B18" s="60" t="s">
        <v>18</v>
      </c>
      <c r="C18" s="67" t="s">
        <v>3</v>
      </c>
      <c r="D18" s="21">
        <f>IF(D16=0,,D17/D16*1000)</f>
        <v>73905.08104640119</v>
      </c>
      <c r="E18" s="16">
        <f>IF(E16=0,,E17/E16*1000)</f>
        <v>77616.4466669118</v>
      </c>
      <c r="F18" s="16">
        <f>IF(F16=0,,F17/F16*1000)</f>
        <v>76902.51521063509</v>
      </c>
      <c r="G18" s="16">
        <f aca="true" t="shared" si="4" ref="G18:R18">IF(G16=0,,G17/G16*1000)</f>
        <v>70228.37952431588</v>
      </c>
      <c r="H18" s="16">
        <f t="shared" si="4"/>
        <v>67398.489288954</v>
      </c>
      <c r="I18" s="25">
        <f t="shared" si="4"/>
        <v>66544.70721222606</v>
      </c>
      <c r="J18" s="33">
        <f t="shared" si="4"/>
        <v>72554.77564618604</v>
      </c>
      <c r="K18" s="29">
        <f t="shared" si="4"/>
        <v>62223.03201692598</v>
      </c>
      <c r="L18" s="16">
        <f t="shared" si="4"/>
        <v>61618.28253082514</v>
      </c>
      <c r="M18" s="16">
        <f t="shared" si="4"/>
        <v>62705.97738287561</v>
      </c>
      <c r="N18" s="16">
        <f>IF(N16=0,,N17/N16*1000)</f>
        <v>67193.46440860088</v>
      </c>
      <c r="O18" s="16">
        <f>IF(O16=0,,O17/O16*1000)</f>
        <v>73939.31827116811</v>
      </c>
      <c r="P18" s="25">
        <f t="shared" si="4"/>
        <v>92146.16080634641</v>
      </c>
      <c r="Q18" s="33">
        <f t="shared" si="4"/>
        <v>69923.23881997947</v>
      </c>
      <c r="R18" s="29">
        <f t="shared" si="4"/>
        <v>71250.27776997087</v>
      </c>
      <c r="S18" s="10"/>
    </row>
    <row r="19" spans="1:19" s="8" customFormat="1" ht="16.5" customHeight="1">
      <c r="A19" s="108" t="s">
        <v>25</v>
      </c>
      <c r="B19" s="59" t="s">
        <v>9</v>
      </c>
      <c r="C19" s="66" t="s">
        <v>1</v>
      </c>
      <c r="D19" s="20">
        <f>'P一般'!D19+'P原料'!D19</f>
        <v>151519</v>
      </c>
      <c r="E19" s="15">
        <f>'P一般'!E19+'P原料'!E19</f>
        <v>185717</v>
      </c>
      <c r="F19" s="15">
        <f>'P一般'!F19+'P原料'!F19</f>
        <v>149896</v>
      </c>
      <c r="G19" s="15">
        <f>'P一般'!G19+'P原料'!G19</f>
        <v>112506</v>
      </c>
      <c r="H19" s="15">
        <f>'P一般'!H19+'P原料'!H19</f>
        <v>154478</v>
      </c>
      <c r="I19" s="24">
        <f>'P一般'!I19+'P原料'!I19</f>
        <v>168086</v>
      </c>
      <c r="J19" s="32">
        <f>'P一般'!J19</f>
        <v>922202</v>
      </c>
      <c r="K19" s="28">
        <f>'P一般'!K19+'P原料'!K19</f>
        <v>109549</v>
      </c>
      <c r="L19" s="15">
        <f>'P一般'!L19+'P原料'!L19</f>
        <v>160709</v>
      </c>
      <c r="M19" s="15">
        <f>'P一般'!M19+'P原料'!M19</f>
        <v>222776</v>
      </c>
      <c r="N19" s="15">
        <f>'P一般'!N19+'P原料'!N19</f>
        <v>223692</v>
      </c>
      <c r="O19" s="15">
        <f>'P一般'!O19+'P原料'!O19</f>
        <v>254217</v>
      </c>
      <c r="P19" s="24">
        <f>'P一般'!P19+'P原料'!P19</f>
        <v>224789</v>
      </c>
      <c r="Q19" s="32">
        <f>'P一般'!Q19</f>
        <v>1195732</v>
      </c>
      <c r="R19" s="28">
        <f>'P一般'!R19</f>
        <v>2117934</v>
      </c>
      <c r="S19" s="7"/>
    </row>
    <row r="20" spans="1:19" s="8" customFormat="1" ht="16.5" customHeight="1">
      <c r="A20" s="109"/>
      <c r="B20" s="59" t="s">
        <v>10</v>
      </c>
      <c r="C20" s="66" t="s">
        <v>2</v>
      </c>
      <c r="D20" s="20">
        <f>'P一般'!D20+'P原料'!D20</f>
        <v>11229947</v>
      </c>
      <c r="E20" s="15">
        <f>'P一般'!E20+'P原料'!E20</f>
        <v>14300477</v>
      </c>
      <c r="F20" s="15">
        <f>'P一般'!F20+'P原料'!F20</f>
        <v>11909936</v>
      </c>
      <c r="G20" s="15">
        <f>'P一般'!G20+'P原料'!G20</f>
        <v>8132798</v>
      </c>
      <c r="H20" s="15">
        <f>'P一般'!H20+'P原料'!H20</f>
        <v>10412787</v>
      </c>
      <c r="I20" s="24">
        <f>'P一般'!I20+'P原料'!I20</f>
        <v>11216832</v>
      </c>
      <c r="J20" s="32">
        <f>'P一般'!J20</f>
        <v>67202777</v>
      </c>
      <c r="K20" s="28">
        <f>'P一般'!K20+'P原料'!K20</f>
        <v>6865447</v>
      </c>
      <c r="L20" s="15">
        <f>'P一般'!L20+'P原料'!L20</f>
        <v>9965677</v>
      </c>
      <c r="M20" s="15">
        <f>'P一般'!M20+'P原料'!M20</f>
        <v>14291252</v>
      </c>
      <c r="N20" s="15">
        <f>'P一般'!N20+'P原料'!N20</f>
        <v>14906131</v>
      </c>
      <c r="O20" s="15">
        <f>'P一般'!O20+'P原料'!O20</f>
        <v>18444862</v>
      </c>
      <c r="P20" s="24">
        <f>'P一般'!P20+'P原料'!P20</f>
        <v>20745987</v>
      </c>
      <c r="Q20" s="32">
        <f>'P一般'!Q20</f>
        <v>85219356</v>
      </c>
      <c r="R20" s="28">
        <f>'P一般'!R20</f>
        <v>152422133</v>
      </c>
      <c r="S20" s="7"/>
    </row>
    <row r="21" spans="1:19" s="8" customFormat="1" ht="16.5" customHeight="1" thickBot="1">
      <c r="A21" s="110"/>
      <c r="B21" s="60" t="s">
        <v>18</v>
      </c>
      <c r="C21" s="67" t="s">
        <v>3</v>
      </c>
      <c r="D21" s="21">
        <f>IF(D19=0,,D20/D19*1000)</f>
        <v>74115.76765950145</v>
      </c>
      <c r="E21" s="16">
        <f>IF(E19=0,,E20/E19*1000)</f>
        <v>77001.44305583225</v>
      </c>
      <c r="F21" s="16">
        <f>IF(F19=0,,F20/F19*1000)</f>
        <v>79454.66189891659</v>
      </c>
      <c r="G21" s="16">
        <f aca="true" t="shared" si="5" ref="G21:R21">IF(G19=0,,G20/G19*1000)</f>
        <v>72287.6824347146</v>
      </c>
      <c r="H21" s="16">
        <f t="shared" si="5"/>
        <v>67406.27791659653</v>
      </c>
      <c r="I21" s="25">
        <f t="shared" si="5"/>
        <v>66732.69635781684</v>
      </c>
      <c r="J21" s="33">
        <f t="shared" si="5"/>
        <v>72872.07900221426</v>
      </c>
      <c r="K21" s="29">
        <f t="shared" si="5"/>
        <v>62670.10196350491</v>
      </c>
      <c r="L21" s="16">
        <f t="shared" si="5"/>
        <v>62010.69635179113</v>
      </c>
      <c r="M21" s="16">
        <f t="shared" si="5"/>
        <v>64150.77028046109</v>
      </c>
      <c r="N21" s="16">
        <f t="shared" si="5"/>
        <v>66636.85335193033</v>
      </c>
      <c r="O21" s="16">
        <f t="shared" si="5"/>
        <v>72555.58046865473</v>
      </c>
      <c r="P21" s="25">
        <f t="shared" si="5"/>
        <v>92290.93505465126</v>
      </c>
      <c r="Q21" s="33">
        <f t="shared" si="5"/>
        <v>71269.61225425095</v>
      </c>
      <c r="R21" s="29">
        <f t="shared" si="5"/>
        <v>71967.36678291202</v>
      </c>
      <c r="S21" s="10"/>
    </row>
    <row r="22" spans="1:19" s="8" customFormat="1" ht="16.5" customHeight="1">
      <c r="A22" s="108" t="s">
        <v>21</v>
      </c>
      <c r="B22" s="59" t="s">
        <v>9</v>
      </c>
      <c r="C22" s="66" t="s">
        <v>1</v>
      </c>
      <c r="D22" s="20">
        <f>'P一般'!D22+'P原料'!D22</f>
        <v>32300</v>
      </c>
      <c r="E22" s="15">
        <f>'P一般'!E22+'P原料'!E22</f>
        <v>56065</v>
      </c>
      <c r="F22" s="15">
        <f>'P一般'!F22+'P原料'!F22</f>
        <v>11556</v>
      </c>
      <c r="G22" s="15">
        <f>'P一般'!G22+'P原料'!G22</f>
        <v>34829</v>
      </c>
      <c r="H22" s="15">
        <f>'P一般'!H22+'P原料'!H22</f>
        <v>35045</v>
      </c>
      <c r="I22" s="24">
        <f>'P一般'!I22+'P原料'!I22</f>
        <v>57044</v>
      </c>
      <c r="J22" s="32">
        <f>'P一般'!J22</f>
        <v>226839</v>
      </c>
      <c r="K22" s="28">
        <f>'P一般'!K22+'P原料'!K22</f>
        <v>42419</v>
      </c>
      <c r="L22" s="15">
        <f>'P一般'!L22+'P原料'!L22</f>
        <v>59791</v>
      </c>
      <c r="M22" s="15">
        <f>'P一般'!M22+'P原料'!M22</f>
        <v>45087</v>
      </c>
      <c r="N22" s="15">
        <f>'P一般'!N22+'P原料'!N22</f>
        <v>78731</v>
      </c>
      <c r="O22" s="15">
        <f>'P一般'!O22+'P原料'!O22</f>
        <v>43576</v>
      </c>
      <c r="P22" s="24">
        <f>'P一般'!P22+'P原料'!P22</f>
        <v>86842</v>
      </c>
      <c r="Q22" s="32">
        <f>'P一般'!Q22</f>
        <v>356446</v>
      </c>
      <c r="R22" s="28">
        <f>'P一般'!R22</f>
        <v>583285</v>
      </c>
      <c r="S22" s="7"/>
    </row>
    <row r="23" spans="1:19" s="8" customFormat="1" ht="16.5" customHeight="1">
      <c r="A23" s="109"/>
      <c r="B23" s="59" t="s">
        <v>10</v>
      </c>
      <c r="C23" s="66" t="s">
        <v>2</v>
      </c>
      <c r="D23" s="20">
        <f>'P一般'!D23+'P原料'!D23</f>
        <v>2332240</v>
      </c>
      <c r="E23" s="15">
        <f>'P一般'!E23+'P原料'!E23</f>
        <v>4334315</v>
      </c>
      <c r="F23" s="15">
        <f>'P一般'!F23+'P原料'!F23</f>
        <v>849224</v>
      </c>
      <c r="G23" s="15">
        <f>'P一般'!G23+'P原料'!G23</f>
        <v>2509022</v>
      </c>
      <c r="H23" s="15">
        <f>'P一般'!H23+'P原料'!H23</f>
        <v>2398389</v>
      </c>
      <c r="I23" s="24">
        <f>'P一般'!I23+'P原料'!I23</f>
        <v>3721968</v>
      </c>
      <c r="J23" s="32">
        <f>'P一般'!J23</f>
        <v>16145158</v>
      </c>
      <c r="K23" s="28">
        <f>'P一般'!K23+'P原料'!K23</f>
        <v>2644290</v>
      </c>
      <c r="L23" s="15">
        <f>'P一般'!L23+'P原料'!L23</f>
        <v>3706380</v>
      </c>
      <c r="M23" s="15">
        <f>'P一般'!M23+'P原料'!M23</f>
        <v>2855122</v>
      </c>
      <c r="N23" s="15">
        <f>'P一般'!N23+'P原料'!N23</f>
        <v>5233498</v>
      </c>
      <c r="O23" s="15">
        <f>'P一般'!O23+'P原料'!O23</f>
        <v>3372514</v>
      </c>
      <c r="P23" s="24">
        <f>'P一般'!P23+'P原料'!P23</f>
        <v>7783722</v>
      </c>
      <c r="Q23" s="32">
        <f>'P一般'!Q23</f>
        <v>25595526</v>
      </c>
      <c r="R23" s="28">
        <f>'P一般'!R23</f>
        <v>41740684</v>
      </c>
      <c r="S23" s="7"/>
    </row>
    <row r="24" spans="1:19" s="8" customFormat="1" ht="16.5" customHeight="1" thickBot="1">
      <c r="A24" s="110"/>
      <c r="B24" s="60" t="s">
        <v>18</v>
      </c>
      <c r="C24" s="67" t="s">
        <v>3</v>
      </c>
      <c r="D24" s="21">
        <f>IF(D22=0,,D23/D22*1000)</f>
        <v>72205.57275541796</v>
      </c>
      <c r="E24" s="16">
        <f>IF(E22=0,,E23/E22*1000)</f>
        <v>77308.74877374477</v>
      </c>
      <c r="F24" s="16">
        <f>IF(F22=0,,F23/F22*1000)</f>
        <v>73487.7120110765</v>
      </c>
      <c r="G24" s="16">
        <f aca="true" t="shared" si="6" ref="G24:R24">IF(G22=0,,G23/G22*1000)</f>
        <v>72038.30141548709</v>
      </c>
      <c r="H24" s="16">
        <f t="shared" si="6"/>
        <v>68437.4090455129</v>
      </c>
      <c r="I24" s="25">
        <f t="shared" si="6"/>
        <v>65247.31785989762</v>
      </c>
      <c r="J24" s="33">
        <f t="shared" si="6"/>
        <v>71174.52466286662</v>
      </c>
      <c r="K24" s="29">
        <f t="shared" si="6"/>
        <v>62337.39597821731</v>
      </c>
      <c r="L24" s="16">
        <f t="shared" si="6"/>
        <v>61988.928099546756</v>
      </c>
      <c r="M24" s="16">
        <f t="shared" si="6"/>
        <v>63324.72774857498</v>
      </c>
      <c r="N24" s="16">
        <f t="shared" si="6"/>
        <v>66473.15542797628</v>
      </c>
      <c r="O24" s="16">
        <f t="shared" si="6"/>
        <v>77393.84064622727</v>
      </c>
      <c r="P24" s="25">
        <f t="shared" si="6"/>
        <v>89630.84682526888</v>
      </c>
      <c r="Q24" s="33">
        <f t="shared" si="6"/>
        <v>71807.58375742749</v>
      </c>
      <c r="R24" s="29">
        <f t="shared" si="6"/>
        <v>71561.38765783451</v>
      </c>
      <c r="S24" s="10"/>
    </row>
    <row r="25" spans="1:19" s="8" customFormat="1" ht="16.5" customHeight="1">
      <c r="A25" s="108" t="s">
        <v>22</v>
      </c>
      <c r="B25" s="59" t="s">
        <v>9</v>
      </c>
      <c r="C25" s="66" t="s">
        <v>1</v>
      </c>
      <c r="D25" s="20">
        <f>'P一般'!D25+'P原料'!D25</f>
        <v>6262</v>
      </c>
      <c r="E25" s="15">
        <f>'P一般'!E25+'P原料'!E25</f>
        <v>0</v>
      </c>
      <c r="F25" s="15">
        <f>'P一般'!F25+'P原料'!F25</f>
        <v>549</v>
      </c>
      <c r="G25" s="15">
        <f>'P一般'!G25+'P原料'!G25</f>
        <v>0</v>
      </c>
      <c r="H25" s="15">
        <f>'P一般'!H25+'P原料'!H25</f>
        <v>0</v>
      </c>
      <c r="I25" s="24">
        <f>'P一般'!I25+'P原料'!I25</f>
        <v>11185</v>
      </c>
      <c r="J25" s="32">
        <f>'P一般'!J25</f>
        <v>17996</v>
      </c>
      <c r="K25" s="28">
        <f>'P一般'!K25+'P原料'!K25</f>
        <v>0</v>
      </c>
      <c r="L25" s="15">
        <f>'P一般'!L25+'P原料'!L25</f>
        <v>0</v>
      </c>
      <c r="M25" s="15">
        <f>'P一般'!M25+'P原料'!M25</f>
        <v>216</v>
      </c>
      <c r="N25" s="15">
        <f>'P一般'!N25+'P原料'!N25</f>
        <v>280</v>
      </c>
      <c r="O25" s="15">
        <f>'P一般'!O25+'P原料'!O25</f>
        <v>0</v>
      </c>
      <c r="P25" s="24">
        <f>'P一般'!P25+'P原料'!P25</f>
        <v>0</v>
      </c>
      <c r="Q25" s="32">
        <f>'P一般'!Q25</f>
        <v>496</v>
      </c>
      <c r="R25" s="28">
        <f>'P一般'!R25</f>
        <v>18492</v>
      </c>
      <c r="S25" s="7"/>
    </row>
    <row r="26" spans="1:19" s="8" customFormat="1" ht="16.5" customHeight="1">
      <c r="A26" s="109"/>
      <c r="B26" s="59" t="s">
        <v>10</v>
      </c>
      <c r="C26" s="66" t="s">
        <v>2</v>
      </c>
      <c r="D26" s="20">
        <f>'P一般'!D26+'P原料'!D26</f>
        <v>479341</v>
      </c>
      <c r="E26" s="15">
        <f>'P一般'!E26+'P原料'!E26</f>
        <v>0</v>
      </c>
      <c r="F26" s="15">
        <f>'P一般'!F26+'P原料'!F26</f>
        <v>32729</v>
      </c>
      <c r="G26" s="15">
        <f>'P一般'!G26+'P原料'!G26</f>
        <v>0</v>
      </c>
      <c r="H26" s="15">
        <f>'P一般'!H26+'P原料'!H26</f>
        <v>0</v>
      </c>
      <c r="I26" s="24">
        <f>'P一般'!I26+'P原料'!I26</f>
        <v>725056</v>
      </c>
      <c r="J26" s="32">
        <f>'P一般'!J26</f>
        <v>1237126</v>
      </c>
      <c r="K26" s="28">
        <f>'P一般'!K26+'P原料'!K26</f>
        <v>0</v>
      </c>
      <c r="L26" s="15">
        <f>'P一般'!L26+'P原料'!L26</f>
        <v>0</v>
      </c>
      <c r="M26" s="15">
        <f>'P一般'!M26+'P原料'!M26</f>
        <v>13632</v>
      </c>
      <c r="N26" s="15">
        <f>'P一般'!N26+'P原料'!N26</f>
        <v>17283</v>
      </c>
      <c r="O26" s="15">
        <f>'P一般'!O26+'P原料'!O26</f>
        <v>0</v>
      </c>
      <c r="P26" s="24">
        <f>'P一般'!P26+'P原料'!P26</f>
        <v>0</v>
      </c>
      <c r="Q26" s="32">
        <f>'P一般'!Q26</f>
        <v>30915</v>
      </c>
      <c r="R26" s="28">
        <f>'P一般'!R26</f>
        <v>1268041</v>
      </c>
      <c r="S26" s="7"/>
    </row>
    <row r="27" spans="1:19" s="8" customFormat="1" ht="16.5" customHeight="1" thickBot="1">
      <c r="A27" s="110"/>
      <c r="B27" s="60" t="s">
        <v>18</v>
      </c>
      <c r="C27" s="67" t="s">
        <v>3</v>
      </c>
      <c r="D27" s="21">
        <f>IF(D25=0,,D26/D25*1000)</f>
        <v>76547.58862983073</v>
      </c>
      <c r="E27" s="16">
        <f>IF(E25=0,,E26/E25*1000)</f>
        <v>0</v>
      </c>
      <c r="F27" s="16">
        <f>IF(F25=0,,F26/F25*1000)</f>
        <v>59615.66484517304</v>
      </c>
      <c r="G27" s="16">
        <f aca="true" t="shared" si="7" ref="G27:R27">IF(G25=0,,G26/G25*1000)</f>
        <v>0</v>
      </c>
      <c r="H27" s="16">
        <f t="shared" si="7"/>
        <v>0</v>
      </c>
      <c r="I27" s="25">
        <f t="shared" si="7"/>
        <v>64823.96066160035</v>
      </c>
      <c r="J27" s="33">
        <f t="shared" si="7"/>
        <v>68744.49877750612</v>
      </c>
      <c r="K27" s="29">
        <f t="shared" si="7"/>
        <v>0</v>
      </c>
      <c r="L27" s="16">
        <f t="shared" si="7"/>
        <v>0</v>
      </c>
      <c r="M27" s="16">
        <f t="shared" si="7"/>
        <v>63111.11111111112</v>
      </c>
      <c r="N27" s="16">
        <f t="shared" si="7"/>
        <v>61725</v>
      </c>
      <c r="O27" s="16">
        <f t="shared" si="7"/>
        <v>0</v>
      </c>
      <c r="P27" s="25">
        <f t="shared" si="7"/>
        <v>0</v>
      </c>
      <c r="Q27" s="33">
        <f t="shared" si="7"/>
        <v>62328.62903225806</v>
      </c>
      <c r="R27" s="29">
        <f t="shared" si="7"/>
        <v>68572.40969067704</v>
      </c>
      <c r="S27" s="10"/>
    </row>
    <row r="28" spans="1:19" s="8" customFormat="1" ht="16.5" customHeight="1">
      <c r="A28" s="108" t="s">
        <v>11</v>
      </c>
      <c r="B28" s="59" t="s">
        <v>9</v>
      </c>
      <c r="C28" s="66" t="s">
        <v>1</v>
      </c>
      <c r="D28" s="20">
        <f>'P一般'!D28+'P原料'!D28</f>
        <v>771</v>
      </c>
      <c r="E28" s="15">
        <f>'P一般'!E28+'P原料'!E28</f>
        <v>0</v>
      </c>
      <c r="F28" s="15">
        <f>'P一般'!F28+'P原料'!F28</f>
        <v>814</v>
      </c>
      <c r="G28" s="15">
        <f>'P一般'!G28+'P原料'!G28</f>
        <v>0</v>
      </c>
      <c r="H28" s="15">
        <f>'P一般'!H28+'P原料'!H28</f>
        <v>0</v>
      </c>
      <c r="I28" s="24">
        <f>'P一般'!I28+'P原料'!I28</f>
        <v>0</v>
      </c>
      <c r="J28" s="32">
        <f>'P一般'!J28</f>
        <v>1585</v>
      </c>
      <c r="K28" s="28">
        <f>'P一般'!K28+'P原料'!K28</f>
        <v>817</v>
      </c>
      <c r="L28" s="15">
        <f>'P一般'!L28+'P原料'!L28</f>
        <v>0</v>
      </c>
      <c r="M28" s="15">
        <f>'P一般'!M28+'P原料'!M28</f>
        <v>830</v>
      </c>
      <c r="N28" s="15">
        <f>'P一般'!N28+'P原料'!N28</f>
        <v>773</v>
      </c>
      <c r="O28" s="15">
        <f>'P一般'!O28+'P原料'!O28</f>
        <v>805</v>
      </c>
      <c r="P28" s="24">
        <f>'P一般'!P28+'P原料'!P28</f>
        <v>804</v>
      </c>
      <c r="Q28" s="32">
        <f>'P一般'!Q28</f>
        <v>4029</v>
      </c>
      <c r="R28" s="28">
        <f>'P一般'!R28</f>
        <v>5614</v>
      </c>
      <c r="S28" s="7"/>
    </row>
    <row r="29" spans="1:19" s="8" customFormat="1" ht="16.5" customHeight="1">
      <c r="A29" s="109"/>
      <c r="B29" s="59" t="s">
        <v>10</v>
      </c>
      <c r="C29" s="66" t="s">
        <v>2</v>
      </c>
      <c r="D29" s="20">
        <f>'P一般'!D29+'P原料'!D29</f>
        <v>58965</v>
      </c>
      <c r="E29" s="15">
        <f>'P一般'!E29+'P原料'!E29</f>
        <v>0</v>
      </c>
      <c r="F29" s="15">
        <f>'P一般'!F29+'P原料'!F29</f>
        <v>68091</v>
      </c>
      <c r="G29" s="15">
        <f>'P一般'!G29+'P原料'!G29</f>
        <v>0</v>
      </c>
      <c r="H29" s="15">
        <f>'P一般'!H29+'P原料'!H29</f>
        <v>0</v>
      </c>
      <c r="I29" s="24">
        <f>'P一般'!I29+'P原料'!I29</f>
        <v>0</v>
      </c>
      <c r="J29" s="32">
        <f>'P一般'!J29</f>
        <v>127056</v>
      </c>
      <c r="K29" s="28">
        <f>'P一般'!K29+'P原料'!K29</f>
        <v>58358</v>
      </c>
      <c r="L29" s="15">
        <f>'P一般'!L29+'P原料'!L29</f>
        <v>0</v>
      </c>
      <c r="M29" s="15">
        <f>'P一般'!M29+'P原料'!M29</f>
        <v>55798</v>
      </c>
      <c r="N29" s="15">
        <f>'P一般'!N29+'P原料'!N29</f>
        <v>51924</v>
      </c>
      <c r="O29" s="15">
        <f>'P一般'!O29+'P原料'!O29</f>
        <v>58577</v>
      </c>
      <c r="P29" s="24">
        <f>'P一般'!P29+'P原料'!P29</f>
        <v>74274</v>
      </c>
      <c r="Q29" s="32">
        <f>'P一般'!Q29</f>
        <v>298931</v>
      </c>
      <c r="R29" s="28">
        <f>'P一般'!R29</f>
        <v>425987</v>
      </c>
      <c r="S29" s="7"/>
    </row>
    <row r="30" spans="1:19" s="8" customFormat="1" ht="16.5" customHeight="1" thickBot="1">
      <c r="A30" s="110"/>
      <c r="B30" s="60" t="s">
        <v>18</v>
      </c>
      <c r="C30" s="67" t="s">
        <v>3</v>
      </c>
      <c r="D30" s="21">
        <f>IF(D28=0,,D29/D28*1000)</f>
        <v>76478.59922178987</v>
      </c>
      <c r="E30" s="16">
        <f>IF(E28=0,,E29/E28*1000)</f>
        <v>0</v>
      </c>
      <c r="F30" s="16">
        <f>IF(F28=0,,F29/F28*1000)</f>
        <v>83649.87714987715</v>
      </c>
      <c r="G30" s="16">
        <f aca="true" t="shared" si="8" ref="G30:R30">IF(G28=0,,G29/G28*1000)</f>
        <v>0</v>
      </c>
      <c r="H30" s="16">
        <f t="shared" si="8"/>
        <v>0</v>
      </c>
      <c r="I30" s="25">
        <f t="shared" si="8"/>
        <v>0</v>
      </c>
      <c r="J30" s="33">
        <f t="shared" si="8"/>
        <v>80161.51419558359</v>
      </c>
      <c r="K30" s="29">
        <f t="shared" si="8"/>
        <v>71429.6205630355</v>
      </c>
      <c r="L30" s="16">
        <f t="shared" si="8"/>
        <v>0</v>
      </c>
      <c r="M30" s="16">
        <f t="shared" si="8"/>
        <v>67226.50602409638</v>
      </c>
      <c r="N30" s="16">
        <f t="shared" si="8"/>
        <v>67172.05692108668</v>
      </c>
      <c r="O30" s="16">
        <f t="shared" si="8"/>
        <v>72766.4596273292</v>
      </c>
      <c r="P30" s="25">
        <f t="shared" si="8"/>
        <v>92380.59701492537</v>
      </c>
      <c r="Q30" s="33">
        <f t="shared" si="8"/>
        <v>74194.83742864235</v>
      </c>
      <c r="R30" s="29">
        <f t="shared" si="8"/>
        <v>75879.40862130388</v>
      </c>
      <c r="S30" s="10"/>
    </row>
    <row r="31" spans="1:19" s="8" customFormat="1" ht="16.5" customHeight="1">
      <c r="A31" s="108" t="s">
        <v>23</v>
      </c>
      <c r="B31" s="59" t="s">
        <v>9</v>
      </c>
      <c r="C31" s="66" t="s">
        <v>1</v>
      </c>
      <c r="D31" s="20">
        <f>'P一般'!D31+'P原料'!D31</f>
        <v>0</v>
      </c>
      <c r="E31" s="15">
        <f>'P一般'!E31+'P原料'!E31</f>
        <v>43659</v>
      </c>
      <c r="F31" s="15">
        <f>'P一般'!F31+'P原料'!F31</f>
        <v>0</v>
      </c>
      <c r="G31" s="15">
        <f>'P一般'!G31+'P原料'!G31</f>
        <v>0</v>
      </c>
      <c r="H31" s="15">
        <f>'P一般'!H31+'P原料'!H31</f>
        <v>0</v>
      </c>
      <c r="I31" s="24">
        <f>'P一般'!I31+'P原料'!I31</f>
        <v>0</v>
      </c>
      <c r="J31" s="32">
        <f>'P一般'!J31</f>
        <v>43659</v>
      </c>
      <c r="K31" s="28">
        <f>'P一般'!K31+'P原料'!K31</f>
        <v>0</v>
      </c>
      <c r="L31" s="15">
        <f>'P一般'!L31+'P原料'!L31</f>
        <v>0</v>
      </c>
      <c r="M31" s="15">
        <f>'P一般'!M31+'P原料'!M31</f>
        <v>0</v>
      </c>
      <c r="N31" s="15">
        <f>'P一般'!N31+'P原料'!N31</f>
        <v>0</v>
      </c>
      <c r="O31" s="15">
        <f>'P一般'!O31+'P原料'!O31</f>
        <v>0</v>
      </c>
      <c r="P31" s="24">
        <f>'P一般'!P31+'P原料'!P31</f>
        <v>0</v>
      </c>
      <c r="Q31" s="32">
        <f>'P一般'!Q31</f>
        <v>0</v>
      </c>
      <c r="R31" s="28">
        <f>'P一般'!R31</f>
        <v>43659</v>
      </c>
      <c r="S31" s="7"/>
    </row>
    <row r="32" spans="1:19" s="8" customFormat="1" ht="16.5" customHeight="1">
      <c r="A32" s="109"/>
      <c r="B32" s="59" t="s">
        <v>10</v>
      </c>
      <c r="C32" s="66" t="s">
        <v>2</v>
      </c>
      <c r="D32" s="22">
        <f>'P一般'!D32+'P原料'!D32</f>
        <v>0</v>
      </c>
      <c r="E32" s="17">
        <f>'P一般'!E32+'P原料'!E32</f>
        <v>3400750</v>
      </c>
      <c r="F32" s="17">
        <f>'P一般'!F32+'P原料'!F32</f>
        <v>0</v>
      </c>
      <c r="G32" s="17">
        <f>'P一般'!G32+'P原料'!G32</f>
        <v>0</v>
      </c>
      <c r="H32" s="17">
        <f>'P一般'!H32+'P原料'!H32</f>
        <v>0</v>
      </c>
      <c r="I32" s="26">
        <f>'P一般'!I32+'P原料'!I32</f>
        <v>0</v>
      </c>
      <c r="J32" s="34">
        <f>'P一般'!J32</f>
        <v>3400750</v>
      </c>
      <c r="K32" s="30">
        <f>'P一般'!K32+'P原料'!K32</f>
        <v>0</v>
      </c>
      <c r="L32" s="17">
        <f>'P一般'!L32+'P原料'!L32</f>
        <v>0</v>
      </c>
      <c r="M32" s="17">
        <f>'P一般'!M32+'P原料'!M32</f>
        <v>0</v>
      </c>
      <c r="N32" s="17">
        <f>'P一般'!N32+'P原料'!N32</f>
        <v>0</v>
      </c>
      <c r="O32" s="17">
        <f>'P一般'!O32+'P原料'!O32</f>
        <v>0</v>
      </c>
      <c r="P32" s="26">
        <f>'P一般'!P32+'P原料'!P32</f>
        <v>0</v>
      </c>
      <c r="Q32" s="34">
        <f>'P一般'!Q32</f>
        <v>0</v>
      </c>
      <c r="R32" s="30">
        <f>'P一般'!R32</f>
        <v>3400750</v>
      </c>
      <c r="S32" s="7"/>
    </row>
    <row r="33" spans="1:19" s="8" customFormat="1" ht="16.5" customHeight="1" thickBot="1">
      <c r="A33" s="110"/>
      <c r="B33" s="60" t="s">
        <v>18</v>
      </c>
      <c r="C33" s="67" t="s">
        <v>3</v>
      </c>
      <c r="D33" s="21">
        <f>IF(D31=0,,D32/D31*1000)</f>
        <v>0</v>
      </c>
      <c r="E33" s="16">
        <f>IF(E31=0,,E32/E31*1000)</f>
        <v>77893.446941066</v>
      </c>
      <c r="F33" s="16">
        <f>IF(F31=0,,F32/F31*1000)</f>
        <v>0</v>
      </c>
      <c r="G33" s="16">
        <f aca="true" t="shared" si="9" ref="G33:R33">IF(G31=0,,G32/G31*1000)</f>
        <v>0</v>
      </c>
      <c r="H33" s="16">
        <f t="shared" si="9"/>
        <v>0</v>
      </c>
      <c r="I33" s="25">
        <f t="shared" si="9"/>
        <v>0</v>
      </c>
      <c r="J33" s="33">
        <f t="shared" si="9"/>
        <v>77893.446941066</v>
      </c>
      <c r="K33" s="29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25">
        <f t="shared" si="9"/>
        <v>0</v>
      </c>
      <c r="Q33" s="33">
        <f t="shared" si="9"/>
        <v>0</v>
      </c>
      <c r="R33" s="29">
        <f t="shared" si="9"/>
        <v>77893.446941066</v>
      </c>
      <c r="S33" s="10"/>
    </row>
    <row r="34" spans="1:19" s="8" customFormat="1" ht="16.5" customHeight="1">
      <c r="A34" s="108" t="s">
        <v>24</v>
      </c>
      <c r="B34" s="59" t="s">
        <v>9</v>
      </c>
      <c r="C34" s="66" t="s">
        <v>1</v>
      </c>
      <c r="D34" s="20">
        <f>'P一般'!D34+'P原料'!D34</f>
        <v>8987</v>
      </c>
      <c r="E34" s="15">
        <f>'P一般'!E34+'P原料'!E34</f>
        <v>0</v>
      </c>
      <c r="F34" s="15">
        <f>'P一般'!F34+'P原料'!F34</f>
        <v>0</v>
      </c>
      <c r="G34" s="15">
        <f>'P一般'!G34+'P原料'!G34</f>
        <v>0</v>
      </c>
      <c r="H34" s="15">
        <f>'P一般'!H34+'P原料'!H34</f>
        <v>0</v>
      </c>
      <c r="I34" s="24">
        <f>'P一般'!I34+'P原料'!I34</f>
        <v>0</v>
      </c>
      <c r="J34" s="32">
        <f>'P一般'!J34</f>
        <v>8987</v>
      </c>
      <c r="K34" s="28">
        <f>'P一般'!K34+'P原料'!K34</f>
        <v>21772</v>
      </c>
      <c r="L34" s="15">
        <f>'P一般'!L34+'P原料'!L34</f>
        <v>7098</v>
      </c>
      <c r="M34" s="15">
        <f>'P一般'!M34+'P原料'!M34</f>
        <v>0</v>
      </c>
      <c r="N34" s="15">
        <f>'P一般'!N34+'P原料'!N34</f>
        <v>234</v>
      </c>
      <c r="O34" s="15">
        <f>'P一般'!O34+'P原料'!O34</f>
        <v>0</v>
      </c>
      <c r="P34" s="24">
        <f>'P一般'!P34+'P原料'!P34</f>
        <v>0</v>
      </c>
      <c r="Q34" s="32">
        <f>'P一般'!Q34</f>
        <v>29104</v>
      </c>
      <c r="R34" s="28">
        <f>'P一般'!R34</f>
        <v>38091</v>
      </c>
      <c r="S34" s="7"/>
    </row>
    <row r="35" spans="1:19" s="8" customFormat="1" ht="16.5" customHeight="1">
      <c r="A35" s="109"/>
      <c r="B35" s="59" t="s">
        <v>10</v>
      </c>
      <c r="C35" s="66" t="s">
        <v>2</v>
      </c>
      <c r="D35" s="20">
        <f>'P一般'!D35+'P原料'!D35</f>
        <v>623632</v>
      </c>
      <c r="E35" s="15">
        <f>'P一般'!E35+'P原料'!E35</f>
        <v>0</v>
      </c>
      <c r="F35" s="15">
        <f>'P一般'!F35+'P原料'!F35</f>
        <v>0</v>
      </c>
      <c r="G35" s="15">
        <f>'P一般'!G35+'P原料'!G35</f>
        <v>0</v>
      </c>
      <c r="H35" s="15">
        <f>'P一般'!H35+'P原料'!H35</f>
        <v>0</v>
      </c>
      <c r="I35" s="24">
        <f>'P一般'!I35+'P原料'!I35</f>
        <v>0</v>
      </c>
      <c r="J35" s="32">
        <f>'P一般'!J35</f>
        <v>623632</v>
      </c>
      <c r="K35" s="28">
        <f>'P一般'!K35+'P原料'!K35</f>
        <v>1348910</v>
      </c>
      <c r="L35" s="15">
        <f>'P一般'!L35+'P原料'!L35</f>
        <v>420329</v>
      </c>
      <c r="M35" s="15">
        <f>'P一般'!M35+'P原料'!M35</f>
        <v>0</v>
      </c>
      <c r="N35" s="15">
        <f>'P一般'!N35+'P原料'!N35</f>
        <v>10546</v>
      </c>
      <c r="O35" s="15">
        <f>'P一般'!O35+'P原料'!O35</f>
        <v>0</v>
      </c>
      <c r="P35" s="24">
        <f>'P一般'!P35+'P原料'!P35</f>
        <v>0</v>
      </c>
      <c r="Q35" s="32">
        <f>'P一般'!Q35</f>
        <v>1779785</v>
      </c>
      <c r="R35" s="28">
        <f>'P一般'!R35</f>
        <v>2403417</v>
      </c>
      <c r="S35" s="7"/>
    </row>
    <row r="36" spans="1:19" s="8" customFormat="1" ht="16.5" customHeight="1" thickBot="1">
      <c r="A36" s="110"/>
      <c r="B36" s="60" t="s">
        <v>18</v>
      </c>
      <c r="C36" s="67" t="s">
        <v>3</v>
      </c>
      <c r="D36" s="21">
        <f>IF(D34=0,,D35/D34*1000)</f>
        <v>69392.67831311894</v>
      </c>
      <c r="E36" s="16">
        <f>IF(E34=0,,E35/E34*1000)</f>
        <v>0</v>
      </c>
      <c r="F36" s="16">
        <f>IF(F34=0,,F35/F34*1000)</f>
        <v>0</v>
      </c>
      <c r="G36" s="16">
        <f aca="true" t="shared" si="10" ref="G36:R36">IF(G34=0,,G35/G34*1000)</f>
        <v>0</v>
      </c>
      <c r="H36" s="16">
        <f t="shared" si="10"/>
        <v>0</v>
      </c>
      <c r="I36" s="25">
        <f t="shared" si="10"/>
        <v>0</v>
      </c>
      <c r="J36" s="33">
        <f t="shared" si="10"/>
        <v>69392.67831311894</v>
      </c>
      <c r="K36" s="29">
        <f t="shared" si="10"/>
        <v>61956.182252434315</v>
      </c>
      <c r="L36" s="16">
        <f t="shared" si="10"/>
        <v>59217.94871794872</v>
      </c>
      <c r="M36" s="16">
        <f t="shared" si="10"/>
        <v>0</v>
      </c>
      <c r="N36" s="16">
        <f t="shared" si="10"/>
        <v>45068.37606837607</v>
      </c>
      <c r="O36" s="16">
        <f t="shared" si="10"/>
        <v>0</v>
      </c>
      <c r="P36" s="25">
        <f t="shared" si="10"/>
        <v>0</v>
      </c>
      <c r="Q36" s="33">
        <f t="shared" si="10"/>
        <v>61152.59070918087</v>
      </c>
      <c r="R36" s="29">
        <f t="shared" si="10"/>
        <v>63096.71575962826</v>
      </c>
      <c r="S36" s="10"/>
    </row>
    <row r="37" spans="1:19" s="8" customFormat="1" ht="16.5" customHeight="1">
      <c r="A37" s="108" t="s">
        <v>12</v>
      </c>
      <c r="B37" s="59" t="s">
        <v>9</v>
      </c>
      <c r="C37" s="66" t="s">
        <v>1</v>
      </c>
      <c r="D37" s="23">
        <f>'P一般'!D37+'P原料'!D37</f>
        <v>0</v>
      </c>
      <c r="E37" s="18">
        <f>'P一般'!E37+'P原料'!E37</f>
        <v>0</v>
      </c>
      <c r="F37" s="18">
        <f>'P一般'!F37+'P原料'!F37</f>
        <v>23066</v>
      </c>
      <c r="G37" s="18">
        <f>'P一般'!G37+'P原料'!G37</f>
        <v>3</v>
      </c>
      <c r="H37" s="18">
        <f>'P一般'!H37+'P原料'!H37</f>
        <v>0</v>
      </c>
      <c r="I37" s="27">
        <f>'P一般'!I37+'P原料'!I37</f>
        <v>0</v>
      </c>
      <c r="J37" s="35">
        <f>'P一般'!J37</f>
        <v>23069</v>
      </c>
      <c r="K37" s="31">
        <f>'P一般'!K37+'P原料'!K37</f>
        <v>0</v>
      </c>
      <c r="L37" s="18">
        <f>'P一般'!L37+'P原料'!L37</f>
        <v>11503</v>
      </c>
      <c r="M37" s="18">
        <f>'P一般'!M37+'P原料'!M37</f>
        <v>0</v>
      </c>
      <c r="N37" s="18">
        <f>'P一般'!N37+'P原料'!N37</f>
        <v>1</v>
      </c>
      <c r="O37" s="18">
        <f>'P一般'!O37+'P原料'!O37</f>
        <v>0</v>
      </c>
      <c r="P37" s="27">
        <f>'P一般'!P37+'P原料'!P37</f>
        <v>161548</v>
      </c>
      <c r="Q37" s="35">
        <f>'P一般'!Q37</f>
        <v>173052</v>
      </c>
      <c r="R37" s="31">
        <f>'P一般'!R37</f>
        <v>196121</v>
      </c>
      <c r="S37" s="7"/>
    </row>
    <row r="38" spans="1:19" s="8" customFormat="1" ht="16.5" customHeight="1">
      <c r="A38" s="109"/>
      <c r="B38" s="59" t="s">
        <v>10</v>
      </c>
      <c r="C38" s="66" t="s">
        <v>2</v>
      </c>
      <c r="D38" s="22">
        <f>'P一般'!D38+'P原料'!D38</f>
        <v>0</v>
      </c>
      <c r="E38" s="17">
        <f>'P一般'!E38+'P原料'!E38</f>
        <v>0</v>
      </c>
      <c r="F38" s="17">
        <f>'P一般'!F38+'P原料'!F38</f>
        <v>1769157</v>
      </c>
      <c r="G38" s="17">
        <f>'P一般'!G38+'P原料'!G38</f>
        <v>4813</v>
      </c>
      <c r="H38" s="17">
        <f>'P一般'!H38+'P原料'!H38</f>
        <v>0</v>
      </c>
      <c r="I38" s="26">
        <f>'P一般'!I38+'P原料'!I38</f>
        <v>0</v>
      </c>
      <c r="J38" s="34">
        <f>'P一般'!J38</f>
        <v>1773970</v>
      </c>
      <c r="K38" s="30">
        <f>'P一般'!K38+'P原料'!K38</f>
        <v>0</v>
      </c>
      <c r="L38" s="17">
        <f>'P一般'!L38+'P原料'!L38</f>
        <v>698623</v>
      </c>
      <c r="M38" s="17">
        <f>'P一般'!M38+'P原料'!M38</f>
        <v>0</v>
      </c>
      <c r="N38" s="17">
        <f>'P一般'!N38+'P原料'!N38</f>
        <v>501</v>
      </c>
      <c r="O38" s="17">
        <f>'P一般'!O38+'P原料'!O38</f>
        <v>0</v>
      </c>
      <c r="P38" s="26">
        <f>'P一般'!P38+'P原料'!P38</f>
        <v>16520498</v>
      </c>
      <c r="Q38" s="34">
        <f>'P一般'!Q38</f>
        <v>17219622</v>
      </c>
      <c r="R38" s="30">
        <f>'P一般'!R38</f>
        <v>18993592</v>
      </c>
      <c r="S38" s="7"/>
    </row>
    <row r="39" spans="1:19" s="8" customFormat="1" ht="16.5" customHeight="1" thickBot="1">
      <c r="A39" s="110"/>
      <c r="B39" s="60" t="s">
        <v>18</v>
      </c>
      <c r="C39" s="67" t="s">
        <v>3</v>
      </c>
      <c r="D39" s="21">
        <f>IF(D37=0,,D38/D37*1000)</f>
        <v>0</v>
      </c>
      <c r="E39" s="16">
        <f>IF(E37=0,,E38/E37*1000)</f>
        <v>0</v>
      </c>
      <c r="F39" s="16">
        <f>IF(F37=0,,F38/F37*1000)</f>
        <v>76699.77455995839</v>
      </c>
      <c r="G39" s="16">
        <f aca="true" t="shared" si="11" ref="G39:R39">IF(G37=0,,G38/G37*1000)</f>
        <v>1604333.3333333333</v>
      </c>
      <c r="H39" s="16">
        <f t="shared" si="11"/>
        <v>0</v>
      </c>
      <c r="I39" s="25">
        <f t="shared" si="11"/>
        <v>0</v>
      </c>
      <c r="J39" s="33">
        <f t="shared" si="11"/>
        <v>76898.43512939443</v>
      </c>
      <c r="K39" s="29">
        <f t="shared" si="11"/>
        <v>0</v>
      </c>
      <c r="L39" s="16">
        <f t="shared" si="11"/>
        <v>60733.982439363645</v>
      </c>
      <c r="M39" s="16">
        <f t="shared" si="11"/>
        <v>0</v>
      </c>
      <c r="N39" s="16">
        <f t="shared" si="11"/>
        <v>501000</v>
      </c>
      <c r="O39" s="16">
        <f t="shared" si="11"/>
        <v>0</v>
      </c>
      <c r="P39" s="25">
        <f t="shared" si="11"/>
        <v>102263.71109515437</v>
      </c>
      <c r="Q39" s="33">
        <f t="shared" si="11"/>
        <v>99505.47812218292</v>
      </c>
      <c r="R39" s="29">
        <f t="shared" si="11"/>
        <v>96846.29386960091</v>
      </c>
      <c r="S39" s="10"/>
    </row>
    <row r="40" spans="1:19" s="8" customFormat="1" ht="16.5" customHeight="1">
      <c r="A40" s="111" t="s">
        <v>4</v>
      </c>
      <c r="B40" s="59" t="s">
        <v>9</v>
      </c>
      <c r="C40" s="66" t="s">
        <v>1</v>
      </c>
      <c r="D40" s="23">
        <f>'P一般'!D40+'P原料'!D40</f>
        <v>767799</v>
      </c>
      <c r="E40" s="18">
        <f>'P一般'!E40+'P原料'!E40</f>
        <v>734035</v>
      </c>
      <c r="F40" s="18">
        <f>'P一般'!F40+'P原料'!F40</f>
        <v>749594</v>
      </c>
      <c r="G40" s="18">
        <f>'P一般'!G40+'P原料'!G40</f>
        <v>608291</v>
      </c>
      <c r="H40" s="18">
        <f>'P一般'!H40+'P原料'!H40</f>
        <v>697324</v>
      </c>
      <c r="I40" s="27">
        <f>'P一般'!I40+'P原料'!I40</f>
        <v>843181</v>
      </c>
      <c r="J40" s="35">
        <f>'P一般'!J40</f>
        <v>4400224</v>
      </c>
      <c r="K40" s="31">
        <f>'P一般'!K40+'P原料'!K40</f>
        <v>622774</v>
      </c>
      <c r="L40" s="18">
        <f>'P一般'!L40+'P原料'!L40</f>
        <v>696680</v>
      </c>
      <c r="M40" s="18">
        <f>'P一般'!M40+'P原料'!M40</f>
        <v>975743</v>
      </c>
      <c r="N40" s="18">
        <f>'P一般'!N40+'P原料'!N40</f>
        <v>739103</v>
      </c>
      <c r="O40" s="18">
        <f>'P一般'!O40+'P原料'!O40</f>
        <v>936080</v>
      </c>
      <c r="P40" s="27">
        <f>'P一般'!P40+'P原料'!P40</f>
        <v>1044918</v>
      </c>
      <c r="Q40" s="35">
        <f>'P一般'!Q40</f>
        <v>5015298</v>
      </c>
      <c r="R40" s="31">
        <f>'P一般'!R40</f>
        <v>9415522</v>
      </c>
      <c r="S40" s="7"/>
    </row>
    <row r="41" spans="1:19" s="8" customFormat="1" ht="16.5" customHeight="1">
      <c r="A41" s="112"/>
      <c r="B41" s="59" t="s">
        <v>10</v>
      </c>
      <c r="C41" s="66" t="s">
        <v>2</v>
      </c>
      <c r="D41" s="22">
        <f>'P一般'!D41+'P原料'!D41</f>
        <v>57082611</v>
      </c>
      <c r="E41" s="17">
        <f>'P一般'!E41+'P原料'!E41</f>
        <v>56708724</v>
      </c>
      <c r="F41" s="17">
        <f>'P一般'!F41+'P原料'!F41</f>
        <v>58115797</v>
      </c>
      <c r="G41" s="17">
        <f>'P一般'!G41+'P原料'!G41</f>
        <v>43340828</v>
      </c>
      <c r="H41" s="17">
        <f>'P一般'!H41+'P原料'!H41</f>
        <v>47191508</v>
      </c>
      <c r="I41" s="26">
        <f>'P一般'!I41+'P原料'!I41</f>
        <v>55567440</v>
      </c>
      <c r="J41" s="34">
        <f>'P一般'!J41</f>
        <v>318006908</v>
      </c>
      <c r="K41" s="30">
        <f>'P一般'!K41+'P原料'!K41</f>
        <v>39142938</v>
      </c>
      <c r="L41" s="17">
        <f>'P一般'!L41+'P原料'!L41</f>
        <v>43061362</v>
      </c>
      <c r="M41" s="17">
        <f>'P一般'!M41+'P原料'!M41</f>
        <v>61837349</v>
      </c>
      <c r="N41" s="17">
        <f>'P一般'!N41+'P原料'!N41</f>
        <v>49140347</v>
      </c>
      <c r="O41" s="17">
        <f>'P一般'!O41+'P原料'!O41</f>
        <v>69259131</v>
      </c>
      <c r="P41" s="26">
        <f>'P一般'!P41+'P原料'!P41</f>
        <v>96835960</v>
      </c>
      <c r="Q41" s="34">
        <f>'P一般'!Q41</f>
        <v>359277087</v>
      </c>
      <c r="R41" s="30">
        <f>'P一般'!R41</f>
        <v>677283995</v>
      </c>
      <c r="S41" s="7"/>
    </row>
    <row r="42" spans="1:19" s="8" customFormat="1" ht="16.5" customHeight="1" thickBot="1">
      <c r="A42" s="113"/>
      <c r="B42" s="60" t="s">
        <v>18</v>
      </c>
      <c r="C42" s="67" t="s">
        <v>3</v>
      </c>
      <c r="D42" s="21">
        <f>IF(D40=0,,D41/D40*1000)</f>
        <v>74345.77408931244</v>
      </c>
      <c r="E42" s="16">
        <f>IF(E40=0,,E41/E40*1000)</f>
        <v>77256.15808510492</v>
      </c>
      <c r="F42" s="16">
        <f>IF(F40=0,,F41/F40*1000)</f>
        <v>77529.69874358652</v>
      </c>
      <c r="G42" s="16">
        <f aca="true" t="shared" si="12" ref="G42:R42">IF(G40=0,,G41/G40*1000)</f>
        <v>71250.15494228913</v>
      </c>
      <c r="H42" s="16">
        <f t="shared" si="12"/>
        <v>67675.15243989881</v>
      </c>
      <c r="I42" s="25">
        <f t="shared" si="12"/>
        <v>65902.1491233792</v>
      </c>
      <c r="J42" s="33">
        <f t="shared" si="12"/>
        <v>72270.61804126334</v>
      </c>
      <c r="K42" s="29">
        <f t="shared" si="12"/>
        <v>62852.55646510612</v>
      </c>
      <c r="L42" s="16">
        <f t="shared" si="12"/>
        <v>61809.384509387375</v>
      </c>
      <c r="M42" s="16">
        <f t="shared" si="12"/>
        <v>63374.62733527168</v>
      </c>
      <c r="N42" s="16">
        <f t="shared" si="12"/>
        <v>66486.46670355824</v>
      </c>
      <c r="O42" s="16">
        <f t="shared" si="12"/>
        <v>73988.47427570293</v>
      </c>
      <c r="P42" s="25">
        <f t="shared" si="12"/>
        <v>92673.26239953758</v>
      </c>
      <c r="Q42" s="33">
        <f t="shared" si="12"/>
        <v>71636.23916265793</v>
      </c>
      <c r="R42" s="29">
        <f t="shared" si="12"/>
        <v>71932.70803254456</v>
      </c>
      <c r="S42" s="10"/>
    </row>
    <row r="43" spans="1:19" s="8" customFormat="1" ht="24" customHeight="1" thickBot="1">
      <c r="A43" s="115" t="s">
        <v>13</v>
      </c>
      <c r="B43" s="116"/>
      <c r="C43" s="117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3" ht="15.75">
      <c r="A44" s="75" t="str">
        <f>'総合計'!A53</f>
        <v>※すべて確定値。</v>
      </c>
      <c r="B44" s="75"/>
      <c r="C44" s="75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5">
    <mergeCell ref="A37:A39"/>
    <mergeCell ref="A40:A42"/>
    <mergeCell ref="A43:C43"/>
    <mergeCell ref="A25:A27"/>
    <mergeCell ref="A28:A30"/>
    <mergeCell ref="A31:A33"/>
    <mergeCell ref="A34:A36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70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55" zoomScaleNormal="55" zoomScaleSheetLayoutView="8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43" sqref="J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28125" style="0" customWidth="1"/>
    <col min="11" max="16" width="10.7109375" style="0" customWidth="1"/>
    <col min="17" max="18" width="11.28125" style="0" customWidth="1"/>
    <col min="19" max="19" width="4.00390625" style="0" customWidth="1"/>
  </cols>
  <sheetData>
    <row r="1" spans="1:16" ht="27" customHeight="1">
      <c r="A1" s="51" t="s">
        <v>68</v>
      </c>
      <c r="B1" s="104" t="s">
        <v>72</v>
      </c>
      <c r="C1" s="5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69" t="s">
        <v>0</v>
      </c>
      <c r="B2" s="70" t="s">
        <v>66</v>
      </c>
      <c r="C2" s="7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50">
        <f>'総合計'!Q2</f>
        <v>41346</v>
      </c>
    </row>
    <row r="3" spans="1:19" ht="24" customHeight="1" thickBot="1">
      <c r="A3" s="62"/>
      <c r="B3" s="63"/>
      <c r="C3" s="63"/>
      <c r="D3" s="76" t="s">
        <v>28</v>
      </c>
      <c r="E3" s="78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3" t="s">
        <v>15</v>
      </c>
      <c r="R3" s="84" t="s">
        <v>16</v>
      </c>
      <c r="S3" s="2"/>
    </row>
    <row r="4" spans="1:19" s="8" customFormat="1" ht="16.5" customHeight="1">
      <c r="A4" s="108" t="s">
        <v>65</v>
      </c>
      <c r="B4" s="59" t="s">
        <v>9</v>
      </c>
      <c r="C4" s="65" t="s">
        <v>1</v>
      </c>
      <c r="D4" s="47">
        <v>154066</v>
      </c>
      <c r="E4" s="15">
        <v>123390</v>
      </c>
      <c r="F4" s="15">
        <v>42912</v>
      </c>
      <c r="G4" s="15">
        <v>142126</v>
      </c>
      <c r="H4" s="15">
        <v>135653</v>
      </c>
      <c r="I4" s="44">
        <v>140251</v>
      </c>
      <c r="J4" s="37">
        <f>SUM(D4:I4)</f>
        <v>738398</v>
      </c>
      <c r="K4" s="44">
        <v>60676</v>
      </c>
      <c r="L4" s="15">
        <v>105053</v>
      </c>
      <c r="M4" s="15">
        <v>194841</v>
      </c>
      <c r="N4" s="15">
        <v>74446</v>
      </c>
      <c r="O4" s="15">
        <v>138448</v>
      </c>
      <c r="P4" s="44">
        <v>231364</v>
      </c>
      <c r="Q4" s="37">
        <f>SUM(K4:P4)</f>
        <v>804828</v>
      </c>
      <c r="R4" s="28">
        <f>J4+Q4</f>
        <v>1543226</v>
      </c>
      <c r="S4" s="7"/>
    </row>
    <row r="5" spans="1:19" s="8" customFormat="1" ht="16.5" customHeight="1">
      <c r="A5" s="109"/>
      <c r="B5" s="59" t="s">
        <v>10</v>
      </c>
      <c r="C5" s="66" t="s">
        <v>2</v>
      </c>
      <c r="D5" s="47">
        <v>11442160</v>
      </c>
      <c r="E5" s="15">
        <v>9331893</v>
      </c>
      <c r="F5" s="15">
        <v>3254346</v>
      </c>
      <c r="G5" s="15">
        <v>10191811</v>
      </c>
      <c r="H5" s="15">
        <v>9206561</v>
      </c>
      <c r="I5" s="44">
        <v>9126189</v>
      </c>
      <c r="J5" s="32">
        <f>SUM(D5:I5)</f>
        <v>52552960</v>
      </c>
      <c r="K5" s="45">
        <v>3838246</v>
      </c>
      <c r="L5" s="17">
        <v>6584171</v>
      </c>
      <c r="M5" s="17">
        <v>12549481</v>
      </c>
      <c r="N5" s="17">
        <v>5007779</v>
      </c>
      <c r="O5" s="17">
        <v>10680489</v>
      </c>
      <c r="P5" s="45">
        <v>20604617</v>
      </c>
      <c r="Q5" s="32">
        <f>SUM(K5:P5)</f>
        <v>59264783</v>
      </c>
      <c r="R5" s="28">
        <f>J5+Q5</f>
        <v>111817743</v>
      </c>
      <c r="S5" s="7"/>
    </row>
    <row r="6" spans="1:19" s="8" customFormat="1" ht="16.5" customHeight="1" thickBot="1">
      <c r="A6" s="110"/>
      <c r="B6" s="60" t="s">
        <v>18</v>
      </c>
      <c r="C6" s="67" t="s">
        <v>3</v>
      </c>
      <c r="D6" s="48">
        <f aca="true" t="shared" si="0" ref="D6:I6">IF(D4=0,,D5/D4*1000)</f>
        <v>74267.91115495957</v>
      </c>
      <c r="E6" s="16">
        <f t="shared" si="0"/>
        <v>75629.24872355945</v>
      </c>
      <c r="F6" s="16">
        <f t="shared" si="0"/>
        <v>75837.6677852349</v>
      </c>
      <c r="G6" s="16">
        <f t="shared" si="0"/>
        <v>71709.68717898204</v>
      </c>
      <c r="H6" s="16">
        <f t="shared" si="0"/>
        <v>67868.46586511172</v>
      </c>
      <c r="I6" s="46">
        <f t="shared" si="0"/>
        <v>65070.40235007237</v>
      </c>
      <c r="J6" s="33">
        <f aca="true" t="shared" si="1" ref="J6:P6">IF(J4=0,,J5/J4*1000)</f>
        <v>71171.59038892305</v>
      </c>
      <c r="K6" s="46">
        <f t="shared" si="1"/>
        <v>63258.059199683565</v>
      </c>
      <c r="L6" s="16">
        <f t="shared" si="1"/>
        <v>62674.75464765404</v>
      </c>
      <c r="M6" s="16">
        <f t="shared" si="1"/>
        <v>64408.83079023409</v>
      </c>
      <c r="N6" s="16">
        <f t="shared" si="1"/>
        <v>67267.26754963328</v>
      </c>
      <c r="O6" s="16">
        <f t="shared" si="1"/>
        <v>77144.40800878308</v>
      </c>
      <c r="P6" s="46">
        <f t="shared" si="1"/>
        <v>89057.14372158158</v>
      </c>
      <c r="Q6" s="33">
        <f>IF(Q4=0,,Q5/Q4*1000)</f>
        <v>73636.58197776419</v>
      </c>
      <c r="R6" s="29">
        <f>IF(R4=0,,R5/R4*1000)</f>
        <v>72457.14043179677</v>
      </c>
      <c r="S6" s="10"/>
    </row>
    <row r="7" spans="1:19" s="8" customFormat="1" ht="16.5" customHeight="1">
      <c r="A7" s="108" t="s">
        <v>19</v>
      </c>
      <c r="B7" s="59" t="s">
        <v>9</v>
      </c>
      <c r="C7" s="66" t="s">
        <v>1</v>
      </c>
      <c r="D7" s="47">
        <v>95928</v>
      </c>
      <c r="E7" s="15">
        <v>76635</v>
      </c>
      <c r="F7" s="15">
        <v>104806</v>
      </c>
      <c r="G7" s="15">
        <v>65565</v>
      </c>
      <c r="H7" s="15">
        <v>91570</v>
      </c>
      <c r="I7" s="44">
        <v>157374</v>
      </c>
      <c r="J7" s="32">
        <f>SUM(D7:I7)</f>
        <v>591878</v>
      </c>
      <c r="K7" s="44">
        <v>90877</v>
      </c>
      <c r="L7" s="15">
        <v>98358</v>
      </c>
      <c r="M7" s="15">
        <v>121857</v>
      </c>
      <c r="N7" s="15">
        <v>107809</v>
      </c>
      <c r="O7" s="15">
        <v>140590</v>
      </c>
      <c r="P7" s="44">
        <v>101956</v>
      </c>
      <c r="Q7" s="32">
        <f>SUM(K7:P7)</f>
        <v>661447</v>
      </c>
      <c r="R7" s="28">
        <f>J7+Q7</f>
        <v>1253325</v>
      </c>
      <c r="S7" s="7"/>
    </row>
    <row r="8" spans="1:19" s="8" customFormat="1" ht="16.5" customHeight="1">
      <c r="A8" s="109"/>
      <c r="B8" s="59" t="s">
        <v>10</v>
      </c>
      <c r="C8" s="66" t="s">
        <v>2</v>
      </c>
      <c r="D8" s="47">
        <v>7417023</v>
      </c>
      <c r="E8" s="15">
        <v>5967469</v>
      </c>
      <c r="F8" s="15">
        <v>8450784</v>
      </c>
      <c r="G8" s="15">
        <v>4695450</v>
      </c>
      <c r="H8" s="15">
        <v>6198880</v>
      </c>
      <c r="I8" s="44">
        <v>10277974</v>
      </c>
      <c r="J8" s="32">
        <f>SUM(D8:I8)</f>
        <v>43007580</v>
      </c>
      <c r="K8" s="45">
        <v>5841607</v>
      </c>
      <c r="L8" s="17">
        <v>6023737</v>
      </c>
      <c r="M8" s="17">
        <v>7580892</v>
      </c>
      <c r="N8" s="17">
        <v>6903533</v>
      </c>
      <c r="O8" s="17">
        <v>10155250</v>
      </c>
      <c r="P8" s="45">
        <v>9211552</v>
      </c>
      <c r="Q8" s="32">
        <f>SUM(K8:P8)</f>
        <v>45716571</v>
      </c>
      <c r="R8" s="28">
        <f>J8+Q8</f>
        <v>88724151</v>
      </c>
      <c r="S8" s="7"/>
    </row>
    <row r="9" spans="1:19" s="8" customFormat="1" ht="16.5" customHeight="1" thickBot="1">
      <c r="A9" s="110"/>
      <c r="B9" s="60" t="s">
        <v>18</v>
      </c>
      <c r="C9" s="67" t="s">
        <v>3</v>
      </c>
      <c r="D9" s="48">
        <f aca="true" t="shared" si="2" ref="D9:I9">IF(D7=0,,D8/D7*1000)</f>
        <v>77318.64523392543</v>
      </c>
      <c r="E9" s="16">
        <f t="shared" si="2"/>
        <v>77868.71533894434</v>
      </c>
      <c r="F9" s="16">
        <f t="shared" si="2"/>
        <v>80632.63553613343</v>
      </c>
      <c r="G9" s="16">
        <f t="shared" si="2"/>
        <v>71615.19103180051</v>
      </c>
      <c r="H9" s="16">
        <f t="shared" si="2"/>
        <v>67695.53347166102</v>
      </c>
      <c r="I9" s="46">
        <f t="shared" si="2"/>
        <v>65309.2251579041</v>
      </c>
      <c r="J9" s="33">
        <f aca="true" t="shared" si="3" ref="J9:P9">IF(J7=0,,J8/J7*1000)</f>
        <v>72662.91364098682</v>
      </c>
      <c r="K9" s="46">
        <f t="shared" si="3"/>
        <v>64280.36796989338</v>
      </c>
      <c r="L9" s="16">
        <f t="shared" si="3"/>
        <v>61242.979727119295</v>
      </c>
      <c r="M9" s="16">
        <f t="shared" si="3"/>
        <v>62211.3789113469</v>
      </c>
      <c r="N9" s="16">
        <f t="shared" si="3"/>
        <v>64034.84866755095</v>
      </c>
      <c r="O9" s="16">
        <f t="shared" si="3"/>
        <v>72233.0891244043</v>
      </c>
      <c r="P9" s="46">
        <f t="shared" si="3"/>
        <v>90348.30711287222</v>
      </c>
      <c r="Q9" s="33">
        <f>IF(Q7=0,,Q8/Q7*1000)</f>
        <v>69116.00022375186</v>
      </c>
      <c r="R9" s="29">
        <f>IF(R7=0,,R8/R7*1000)</f>
        <v>70791.01669558973</v>
      </c>
      <c r="S9" s="7"/>
    </row>
    <row r="10" spans="1:19" s="8" customFormat="1" ht="16.5" customHeight="1">
      <c r="A10" s="108" t="s">
        <v>20</v>
      </c>
      <c r="B10" s="59" t="s">
        <v>9</v>
      </c>
      <c r="C10" s="66" t="s">
        <v>1</v>
      </c>
      <c r="D10" s="47"/>
      <c r="E10" s="15">
        <v>30993</v>
      </c>
      <c r="F10" s="15">
        <v>35669</v>
      </c>
      <c r="G10" s="15">
        <v>30383</v>
      </c>
      <c r="H10" s="15">
        <v>51282</v>
      </c>
      <c r="I10" s="44">
        <v>62424</v>
      </c>
      <c r="J10" s="32">
        <f>SUM(D10:I10)</f>
        <v>210751</v>
      </c>
      <c r="K10" s="44">
        <v>97689</v>
      </c>
      <c r="L10" s="15">
        <v>32809</v>
      </c>
      <c r="M10" s="15">
        <v>31116</v>
      </c>
      <c r="N10" s="15"/>
      <c r="O10" s="15">
        <v>32860</v>
      </c>
      <c r="P10" s="44"/>
      <c r="Q10" s="32">
        <f>SUM(K10:P10)</f>
        <v>194474</v>
      </c>
      <c r="R10" s="28">
        <f>J10+Q10</f>
        <v>405225</v>
      </c>
      <c r="S10" s="7"/>
    </row>
    <row r="11" spans="1:19" s="8" customFormat="1" ht="16.5" customHeight="1">
      <c r="A11" s="109"/>
      <c r="B11" s="59" t="s">
        <v>10</v>
      </c>
      <c r="C11" s="66" t="s">
        <v>2</v>
      </c>
      <c r="D11" s="47"/>
      <c r="E11" s="15">
        <v>2486344</v>
      </c>
      <c r="F11" s="15">
        <v>2533504</v>
      </c>
      <c r="G11" s="15">
        <v>2154503</v>
      </c>
      <c r="H11" s="15">
        <v>3520687</v>
      </c>
      <c r="I11" s="44">
        <v>4075056</v>
      </c>
      <c r="J11" s="34">
        <f>SUM(D11:I11)</f>
        <v>14770094</v>
      </c>
      <c r="K11" s="45">
        <v>6138319</v>
      </c>
      <c r="L11" s="17">
        <v>2026578</v>
      </c>
      <c r="M11" s="17">
        <v>1978472</v>
      </c>
      <c r="N11" s="17"/>
      <c r="O11" s="127">
        <v>2473980</v>
      </c>
      <c r="P11" s="45"/>
      <c r="Q11" s="34">
        <f>SUM(K11:P11)</f>
        <v>12617349</v>
      </c>
      <c r="R11" s="30">
        <f>J11+Q11</f>
        <v>27387443</v>
      </c>
      <c r="S11" s="7"/>
    </row>
    <row r="12" spans="1:19" s="8" customFormat="1" ht="16.5" customHeight="1" thickBot="1">
      <c r="A12" s="110"/>
      <c r="B12" s="60" t="s">
        <v>18</v>
      </c>
      <c r="C12" s="67" t="s">
        <v>3</v>
      </c>
      <c r="D12" s="48">
        <f aca="true" t="shared" si="4" ref="D12:I12">IF(D10=0,,D11/D10*1000)</f>
        <v>0</v>
      </c>
      <c r="E12" s="16">
        <f t="shared" si="4"/>
        <v>80222.75997805956</v>
      </c>
      <c r="F12" s="16">
        <f t="shared" si="4"/>
        <v>71028.17572682162</v>
      </c>
      <c r="G12" s="16">
        <f t="shared" si="4"/>
        <v>70911.46364743442</v>
      </c>
      <c r="H12" s="16">
        <f t="shared" si="4"/>
        <v>68653.46515346515</v>
      </c>
      <c r="I12" s="46">
        <f t="shared" si="4"/>
        <v>65280.276816609</v>
      </c>
      <c r="J12" s="33">
        <f aca="true" t="shared" si="5" ref="J12:P12">IF(J10=0,,J11/J10*1000)</f>
        <v>70083.15025788728</v>
      </c>
      <c r="K12" s="46">
        <f t="shared" si="5"/>
        <v>62835.31410906038</v>
      </c>
      <c r="L12" s="16">
        <f t="shared" si="5"/>
        <v>61768.965832545946</v>
      </c>
      <c r="M12" s="16">
        <f t="shared" si="5"/>
        <v>63583.75112482325</v>
      </c>
      <c r="N12" s="16">
        <f t="shared" si="5"/>
        <v>0</v>
      </c>
      <c r="O12" s="16">
        <f t="shared" si="5"/>
        <v>75288.496652465</v>
      </c>
      <c r="P12" s="46">
        <f t="shared" si="5"/>
        <v>0</v>
      </c>
      <c r="Q12" s="33">
        <f>IF(Q10=0,,Q11/Q10*1000)</f>
        <v>64879.36176558305</v>
      </c>
      <c r="R12" s="29">
        <f>IF(R10=0,,R11/R10*1000)</f>
        <v>67585.76840027145</v>
      </c>
      <c r="S12" s="10"/>
    </row>
    <row r="13" spans="1:19" s="8" customFormat="1" ht="16.5" customHeight="1">
      <c r="A13" s="108" t="s">
        <v>43</v>
      </c>
      <c r="B13" s="59" t="s">
        <v>9</v>
      </c>
      <c r="C13" s="66" t="s">
        <v>1</v>
      </c>
      <c r="D13" s="47"/>
      <c r="E13" s="15"/>
      <c r="F13" s="15"/>
      <c r="G13" s="15"/>
      <c r="H13" s="15"/>
      <c r="I13" s="44"/>
      <c r="J13" s="32">
        <f>SUM(D13:I13)</f>
        <v>0</v>
      </c>
      <c r="K13" s="44">
        <v>6608</v>
      </c>
      <c r="L13" s="15">
        <v>1652</v>
      </c>
      <c r="M13" s="15"/>
      <c r="N13" s="15"/>
      <c r="O13" s="15"/>
      <c r="P13" s="44"/>
      <c r="Q13" s="32">
        <f>SUM(K13:P13)</f>
        <v>8260</v>
      </c>
      <c r="R13" s="28">
        <f>J13+Q13</f>
        <v>8260</v>
      </c>
      <c r="S13" s="7"/>
    </row>
    <row r="14" spans="1:19" s="8" customFormat="1" ht="16.5" customHeight="1">
      <c r="A14" s="109"/>
      <c r="B14" s="59" t="s">
        <v>10</v>
      </c>
      <c r="C14" s="66" t="s">
        <v>2</v>
      </c>
      <c r="D14" s="47"/>
      <c r="E14" s="15"/>
      <c r="F14" s="15"/>
      <c r="G14" s="15"/>
      <c r="H14" s="15"/>
      <c r="I14" s="44"/>
      <c r="J14" s="34">
        <f>SUM(D14:I14)</f>
        <v>0</v>
      </c>
      <c r="K14" s="45">
        <v>438103</v>
      </c>
      <c r="L14" s="17">
        <v>97899</v>
      </c>
      <c r="M14" s="17"/>
      <c r="N14" s="17"/>
      <c r="O14" s="17"/>
      <c r="P14" s="45"/>
      <c r="Q14" s="34">
        <f>SUM(K14:P14)</f>
        <v>536002</v>
      </c>
      <c r="R14" s="30">
        <f>J14+Q14</f>
        <v>536002</v>
      </c>
      <c r="S14" s="7"/>
    </row>
    <row r="15" spans="1:19" s="8" customFormat="1" ht="16.5" customHeight="1" thickBot="1">
      <c r="A15" s="110"/>
      <c r="B15" s="60" t="s">
        <v>18</v>
      </c>
      <c r="C15" s="67" t="s">
        <v>3</v>
      </c>
      <c r="D15" s="48">
        <f aca="true" t="shared" si="6" ref="D15:I15">IF(D13=0,,D14/D13*1000)</f>
        <v>0</v>
      </c>
      <c r="E15" s="16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46">
        <f t="shared" si="6"/>
        <v>0</v>
      </c>
      <c r="J15" s="33">
        <f aca="true" t="shared" si="7" ref="J15:P15">IF(J13=0,,J14/J13*1000)</f>
        <v>0</v>
      </c>
      <c r="K15" s="46">
        <f t="shared" si="7"/>
        <v>66298.88014527844</v>
      </c>
      <c r="L15" s="16">
        <f t="shared" si="7"/>
        <v>59260.89588377724</v>
      </c>
      <c r="M15" s="16">
        <f t="shared" si="7"/>
        <v>0</v>
      </c>
      <c r="N15" s="16">
        <f t="shared" si="7"/>
        <v>0</v>
      </c>
      <c r="O15" s="16">
        <f t="shared" si="7"/>
        <v>0</v>
      </c>
      <c r="P15" s="46">
        <f t="shared" si="7"/>
        <v>0</v>
      </c>
      <c r="Q15" s="33">
        <f>IF(Q13=0,,Q14/Q13*1000)</f>
        <v>64891.2832929782</v>
      </c>
      <c r="R15" s="29">
        <f>IF(R13=0,,R14/R13*1000)</f>
        <v>64891.2832929782</v>
      </c>
      <c r="S15" s="10"/>
    </row>
    <row r="16" spans="1:19" s="8" customFormat="1" ht="16.5" customHeight="1">
      <c r="A16" s="108" t="s">
        <v>44</v>
      </c>
      <c r="B16" s="59" t="s">
        <v>9</v>
      </c>
      <c r="C16" s="66" t="s">
        <v>1</v>
      </c>
      <c r="D16" s="47">
        <v>317966</v>
      </c>
      <c r="E16" s="15">
        <v>217576</v>
      </c>
      <c r="F16" s="15">
        <v>380326</v>
      </c>
      <c r="G16" s="15">
        <v>222879</v>
      </c>
      <c r="H16" s="15">
        <v>229296</v>
      </c>
      <c r="I16" s="44">
        <v>246817</v>
      </c>
      <c r="J16" s="32">
        <f>SUM(D16:I16)</f>
        <v>1614860</v>
      </c>
      <c r="K16" s="44">
        <v>192367</v>
      </c>
      <c r="L16" s="15">
        <v>219707</v>
      </c>
      <c r="M16" s="15">
        <v>359020</v>
      </c>
      <c r="N16" s="15">
        <v>253137</v>
      </c>
      <c r="O16" s="15">
        <v>325584</v>
      </c>
      <c r="P16" s="44">
        <v>237615</v>
      </c>
      <c r="Q16" s="32">
        <f>SUM(K16:P16)</f>
        <v>1587430</v>
      </c>
      <c r="R16" s="28">
        <f>J16+Q16</f>
        <v>3202290</v>
      </c>
      <c r="S16" s="7"/>
    </row>
    <row r="17" spans="1:19" s="8" customFormat="1" ht="16.5" customHeight="1">
      <c r="A17" s="109"/>
      <c r="B17" s="59" t="s">
        <v>10</v>
      </c>
      <c r="C17" s="66" t="s">
        <v>2</v>
      </c>
      <c r="D17" s="47">
        <v>23499303</v>
      </c>
      <c r="E17" s="15">
        <v>16887476</v>
      </c>
      <c r="F17" s="15">
        <v>29248026</v>
      </c>
      <c r="G17" s="15">
        <v>15652431</v>
      </c>
      <c r="H17" s="15">
        <v>15454204</v>
      </c>
      <c r="I17" s="44">
        <v>16424365</v>
      </c>
      <c r="J17" s="32">
        <f>SUM(D17:I17)</f>
        <v>117165805</v>
      </c>
      <c r="K17" s="45">
        <v>11969658</v>
      </c>
      <c r="L17" s="17">
        <v>13537968</v>
      </c>
      <c r="M17" s="17">
        <v>22512700</v>
      </c>
      <c r="N17" s="17">
        <v>17009152</v>
      </c>
      <c r="O17" s="127">
        <v>24073459</v>
      </c>
      <c r="P17" s="45">
        <v>21895310</v>
      </c>
      <c r="Q17" s="32">
        <f>SUM(K17:P17)</f>
        <v>110998247</v>
      </c>
      <c r="R17" s="28">
        <f>J17+Q17</f>
        <v>228164052</v>
      </c>
      <c r="S17" s="7"/>
    </row>
    <row r="18" spans="1:19" s="8" customFormat="1" ht="16.5" customHeight="1" thickBot="1">
      <c r="A18" s="110"/>
      <c r="B18" s="60" t="s">
        <v>18</v>
      </c>
      <c r="C18" s="67" t="s">
        <v>3</v>
      </c>
      <c r="D18" s="48">
        <f aca="true" t="shared" si="8" ref="D18:I18">IF(D16=0,,D17/D16*1000)</f>
        <v>73905.08104640119</v>
      </c>
      <c r="E18" s="16">
        <f t="shared" si="8"/>
        <v>77616.4466669118</v>
      </c>
      <c r="F18" s="16">
        <f t="shared" si="8"/>
        <v>76902.51521063509</v>
      </c>
      <c r="G18" s="16">
        <f t="shared" si="8"/>
        <v>70228.37952431588</v>
      </c>
      <c r="H18" s="16">
        <f t="shared" si="8"/>
        <v>67398.489288954</v>
      </c>
      <c r="I18" s="46">
        <f t="shared" si="8"/>
        <v>66544.70721222606</v>
      </c>
      <c r="J18" s="33">
        <f aca="true" t="shared" si="9" ref="J18:P18">IF(J16=0,,J17/J16*1000)</f>
        <v>72554.77564618604</v>
      </c>
      <c r="K18" s="46">
        <f t="shared" si="9"/>
        <v>62223.03201692598</v>
      </c>
      <c r="L18" s="16">
        <f t="shared" si="9"/>
        <v>61618.28253082514</v>
      </c>
      <c r="M18" s="16">
        <f t="shared" si="9"/>
        <v>62705.97738287561</v>
      </c>
      <c r="N18" s="16">
        <f t="shared" si="9"/>
        <v>67193.46440860088</v>
      </c>
      <c r="O18" s="16">
        <f t="shared" si="9"/>
        <v>73939.31827116811</v>
      </c>
      <c r="P18" s="46">
        <f t="shared" si="9"/>
        <v>92146.16080634641</v>
      </c>
      <c r="Q18" s="33">
        <f>IF(Q16=0,,Q17/Q16*1000)</f>
        <v>69923.23881997947</v>
      </c>
      <c r="R18" s="29">
        <f>IF(R16=0,,R17/R16*1000)</f>
        <v>71250.27776997087</v>
      </c>
      <c r="S18" s="10"/>
    </row>
    <row r="19" spans="1:19" s="8" customFormat="1" ht="16.5" customHeight="1">
      <c r="A19" s="108" t="s">
        <v>25</v>
      </c>
      <c r="B19" s="59" t="s">
        <v>9</v>
      </c>
      <c r="C19" s="66" t="s">
        <v>1</v>
      </c>
      <c r="D19" s="47">
        <v>151519</v>
      </c>
      <c r="E19" s="15">
        <v>185717</v>
      </c>
      <c r="F19" s="15">
        <v>149896</v>
      </c>
      <c r="G19" s="15">
        <v>112506</v>
      </c>
      <c r="H19" s="15">
        <v>154478</v>
      </c>
      <c r="I19" s="44">
        <v>168086</v>
      </c>
      <c r="J19" s="32">
        <f>SUM(D19:I19)</f>
        <v>922202</v>
      </c>
      <c r="K19" s="44">
        <v>109549</v>
      </c>
      <c r="L19" s="15">
        <v>160709</v>
      </c>
      <c r="M19" s="15">
        <v>222776</v>
      </c>
      <c r="N19" s="15">
        <v>223692</v>
      </c>
      <c r="O19" s="15">
        <v>254217</v>
      </c>
      <c r="P19" s="44">
        <v>224789</v>
      </c>
      <c r="Q19" s="32">
        <f>SUM(K19:P19)</f>
        <v>1195732</v>
      </c>
      <c r="R19" s="28">
        <f>J19+Q19</f>
        <v>2117934</v>
      </c>
      <c r="S19" s="7"/>
    </row>
    <row r="20" spans="1:19" s="8" customFormat="1" ht="16.5" customHeight="1">
      <c r="A20" s="109"/>
      <c r="B20" s="59" t="s">
        <v>10</v>
      </c>
      <c r="C20" s="66" t="s">
        <v>2</v>
      </c>
      <c r="D20" s="47">
        <v>11229947</v>
      </c>
      <c r="E20" s="15">
        <v>14300477</v>
      </c>
      <c r="F20" s="15">
        <v>11909936</v>
      </c>
      <c r="G20" s="15">
        <v>8132798</v>
      </c>
      <c r="H20" s="15">
        <v>10412787</v>
      </c>
      <c r="I20" s="44">
        <v>11216832</v>
      </c>
      <c r="J20" s="32">
        <f>SUM(D20:I20)</f>
        <v>67202777</v>
      </c>
      <c r="K20" s="45">
        <v>6865447</v>
      </c>
      <c r="L20" s="17">
        <v>9965677</v>
      </c>
      <c r="M20" s="17">
        <v>14291252</v>
      </c>
      <c r="N20" s="127">
        <v>14906131</v>
      </c>
      <c r="O20" s="127">
        <v>18444862</v>
      </c>
      <c r="P20" s="128">
        <v>20745987</v>
      </c>
      <c r="Q20" s="32">
        <f>SUM(K20:P20)</f>
        <v>85219356</v>
      </c>
      <c r="R20" s="28">
        <f>J20+Q20</f>
        <v>152422133</v>
      </c>
      <c r="S20" s="7"/>
    </row>
    <row r="21" spans="1:19" s="8" customFormat="1" ht="16.5" customHeight="1" thickBot="1">
      <c r="A21" s="110"/>
      <c r="B21" s="60" t="s">
        <v>18</v>
      </c>
      <c r="C21" s="67" t="s">
        <v>3</v>
      </c>
      <c r="D21" s="48">
        <f aca="true" t="shared" si="10" ref="D21:I21">IF(D19=0,,D20/D19*1000)</f>
        <v>74115.76765950145</v>
      </c>
      <c r="E21" s="16">
        <f t="shared" si="10"/>
        <v>77001.44305583225</v>
      </c>
      <c r="F21" s="16">
        <f t="shared" si="10"/>
        <v>79454.66189891659</v>
      </c>
      <c r="G21" s="16">
        <f t="shared" si="10"/>
        <v>72287.6824347146</v>
      </c>
      <c r="H21" s="16">
        <f t="shared" si="10"/>
        <v>67406.27791659653</v>
      </c>
      <c r="I21" s="46">
        <f t="shared" si="10"/>
        <v>66732.69635781684</v>
      </c>
      <c r="J21" s="33">
        <f aca="true" t="shared" si="11" ref="J21:P21">IF(J19=0,,J20/J19*1000)</f>
        <v>72872.07900221426</v>
      </c>
      <c r="K21" s="46">
        <f t="shared" si="11"/>
        <v>62670.10196350491</v>
      </c>
      <c r="L21" s="16">
        <f t="shared" si="11"/>
        <v>62010.69635179113</v>
      </c>
      <c r="M21" s="16">
        <f t="shared" si="11"/>
        <v>64150.77028046109</v>
      </c>
      <c r="N21" s="16">
        <f t="shared" si="11"/>
        <v>66636.85335193033</v>
      </c>
      <c r="O21" s="16">
        <f t="shared" si="11"/>
        <v>72555.58046865473</v>
      </c>
      <c r="P21" s="46">
        <f t="shared" si="11"/>
        <v>92290.93505465126</v>
      </c>
      <c r="Q21" s="33">
        <f>IF(Q19=0,,Q20/Q19*1000)</f>
        <v>71269.61225425095</v>
      </c>
      <c r="R21" s="29">
        <f>IF(R19=0,,R20/R19*1000)</f>
        <v>71967.36678291202</v>
      </c>
      <c r="S21" s="10"/>
    </row>
    <row r="22" spans="1:19" s="8" customFormat="1" ht="16.5" customHeight="1">
      <c r="A22" s="108" t="s">
        <v>21</v>
      </c>
      <c r="B22" s="59" t="s">
        <v>9</v>
      </c>
      <c r="C22" s="66" t="s">
        <v>1</v>
      </c>
      <c r="D22" s="47">
        <v>32300</v>
      </c>
      <c r="E22" s="15">
        <v>56065</v>
      </c>
      <c r="F22" s="15">
        <v>11556</v>
      </c>
      <c r="G22" s="15">
        <v>34829</v>
      </c>
      <c r="H22" s="15">
        <v>35045</v>
      </c>
      <c r="I22" s="44">
        <v>57044</v>
      </c>
      <c r="J22" s="32">
        <f>SUM(D22:I22)</f>
        <v>226839</v>
      </c>
      <c r="K22" s="44">
        <v>42419</v>
      </c>
      <c r="L22" s="15">
        <v>59791</v>
      </c>
      <c r="M22" s="15">
        <v>45087</v>
      </c>
      <c r="N22" s="15">
        <v>78731</v>
      </c>
      <c r="O22" s="15">
        <v>43576</v>
      </c>
      <c r="P22" s="44">
        <v>86842</v>
      </c>
      <c r="Q22" s="32">
        <f>SUM(K22:P22)</f>
        <v>356446</v>
      </c>
      <c r="R22" s="28">
        <f>J22+Q22</f>
        <v>583285</v>
      </c>
      <c r="S22" s="7"/>
    </row>
    <row r="23" spans="1:19" s="8" customFormat="1" ht="16.5" customHeight="1">
      <c r="A23" s="109"/>
      <c r="B23" s="59" t="s">
        <v>10</v>
      </c>
      <c r="C23" s="66" t="s">
        <v>2</v>
      </c>
      <c r="D23" s="47">
        <v>2332240</v>
      </c>
      <c r="E23" s="15">
        <v>4334315</v>
      </c>
      <c r="F23" s="15">
        <v>849224</v>
      </c>
      <c r="G23" s="15">
        <v>2509022</v>
      </c>
      <c r="H23" s="15">
        <v>2398389</v>
      </c>
      <c r="I23" s="44">
        <v>3721968</v>
      </c>
      <c r="J23" s="32">
        <f>SUM(D23:I23)</f>
        <v>16145158</v>
      </c>
      <c r="K23" s="45">
        <v>2644290</v>
      </c>
      <c r="L23" s="17">
        <v>3706380</v>
      </c>
      <c r="M23" s="17">
        <v>2855122</v>
      </c>
      <c r="N23" s="17">
        <v>5233498</v>
      </c>
      <c r="O23" s="17">
        <v>3372514</v>
      </c>
      <c r="P23" s="45">
        <v>7783722</v>
      </c>
      <c r="Q23" s="32">
        <f>SUM(K23:P23)</f>
        <v>25595526</v>
      </c>
      <c r="R23" s="28">
        <f>J23+Q23</f>
        <v>41740684</v>
      </c>
      <c r="S23" s="7"/>
    </row>
    <row r="24" spans="1:19" s="8" customFormat="1" ht="16.5" customHeight="1" thickBot="1">
      <c r="A24" s="110"/>
      <c r="B24" s="60" t="s">
        <v>18</v>
      </c>
      <c r="C24" s="67" t="s">
        <v>3</v>
      </c>
      <c r="D24" s="48">
        <f aca="true" t="shared" si="12" ref="D24:I24">IF(D22=0,,D23/D22*1000)</f>
        <v>72205.57275541796</v>
      </c>
      <c r="E24" s="16">
        <f t="shared" si="12"/>
        <v>77308.74877374477</v>
      </c>
      <c r="F24" s="16">
        <f t="shared" si="12"/>
        <v>73487.7120110765</v>
      </c>
      <c r="G24" s="16">
        <f t="shared" si="12"/>
        <v>72038.30141548709</v>
      </c>
      <c r="H24" s="16">
        <f t="shared" si="12"/>
        <v>68437.4090455129</v>
      </c>
      <c r="I24" s="46">
        <f t="shared" si="12"/>
        <v>65247.31785989762</v>
      </c>
      <c r="J24" s="33">
        <f aca="true" t="shared" si="13" ref="J24:P24">IF(J22=0,,J23/J22*1000)</f>
        <v>71174.52466286662</v>
      </c>
      <c r="K24" s="46">
        <f t="shared" si="13"/>
        <v>62337.39597821731</v>
      </c>
      <c r="L24" s="16">
        <f t="shared" si="13"/>
        <v>61988.928099546756</v>
      </c>
      <c r="M24" s="16">
        <f t="shared" si="13"/>
        <v>63324.72774857498</v>
      </c>
      <c r="N24" s="16">
        <f t="shared" si="13"/>
        <v>66473.15542797628</v>
      </c>
      <c r="O24" s="16">
        <f t="shared" si="13"/>
        <v>77393.84064622727</v>
      </c>
      <c r="P24" s="46">
        <f t="shared" si="13"/>
        <v>89630.84682526888</v>
      </c>
      <c r="Q24" s="33">
        <f>IF(Q22=0,,Q23/Q22*1000)</f>
        <v>71807.58375742749</v>
      </c>
      <c r="R24" s="29">
        <f>IF(R22=0,,R23/R22*1000)</f>
        <v>71561.38765783451</v>
      </c>
      <c r="S24" s="10"/>
    </row>
    <row r="25" spans="1:19" s="8" customFormat="1" ht="16.5" customHeight="1">
      <c r="A25" s="108" t="s">
        <v>22</v>
      </c>
      <c r="B25" s="59" t="s">
        <v>9</v>
      </c>
      <c r="C25" s="66" t="s">
        <v>1</v>
      </c>
      <c r="D25" s="47">
        <v>6262</v>
      </c>
      <c r="E25" s="15"/>
      <c r="F25" s="15">
        <v>549</v>
      </c>
      <c r="G25" s="15"/>
      <c r="H25" s="15"/>
      <c r="I25" s="44">
        <v>11185</v>
      </c>
      <c r="J25" s="32">
        <f>SUM(D25:I25)</f>
        <v>17996</v>
      </c>
      <c r="K25" s="44"/>
      <c r="L25" s="15"/>
      <c r="M25" s="15">
        <v>216</v>
      </c>
      <c r="N25" s="15">
        <v>280</v>
      </c>
      <c r="O25" s="15"/>
      <c r="P25" s="44"/>
      <c r="Q25" s="32">
        <f>SUM(K25:P25)</f>
        <v>496</v>
      </c>
      <c r="R25" s="28">
        <f>J25+Q25</f>
        <v>18492</v>
      </c>
      <c r="S25" s="7"/>
    </row>
    <row r="26" spans="1:19" s="8" customFormat="1" ht="16.5" customHeight="1">
      <c r="A26" s="109"/>
      <c r="B26" s="59" t="s">
        <v>10</v>
      </c>
      <c r="C26" s="66" t="s">
        <v>2</v>
      </c>
      <c r="D26" s="47">
        <v>479341</v>
      </c>
      <c r="E26" s="15"/>
      <c r="F26" s="15">
        <v>32729</v>
      </c>
      <c r="G26" s="15"/>
      <c r="H26" s="15"/>
      <c r="I26" s="44">
        <v>725056</v>
      </c>
      <c r="J26" s="32">
        <f>SUM(D26:I26)</f>
        <v>1237126</v>
      </c>
      <c r="K26" s="45"/>
      <c r="L26" s="17"/>
      <c r="M26" s="17">
        <v>13632</v>
      </c>
      <c r="N26" s="17">
        <v>17283</v>
      </c>
      <c r="O26" s="17"/>
      <c r="P26" s="45"/>
      <c r="Q26" s="32">
        <f>SUM(K26:P26)</f>
        <v>30915</v>
      </c>
      <c r="R26" s="28">
        <f>J26+Q26</f>
        <v>1268041</v>
      </c>
      <c r="S26" s="7"/>
    </row>
    <row r="27" spans="1:19" s="8" customFormat="1" ht="16.5" customHeight="1" thickBot="1">
      <c r="A27" s="110"/>
      <c r="B27" s="60" t="s">
        <v>18</v>
      </c>
      <c r="C27" s="67" t="s">
        <v>3</v>
      </c>
      <c r="D27" s="48">
        <f aca="true" t="shared" si="14" ref="D27:I27">IF(D25=0,,D26/D25*1000)</f>
        <v>76547.58862983073</v>
      </c>
      <c r="E27" s="16">
        <f t="shared" si="14"/>
        <v>0</v>
      </c>
      <c r="F27" s="16">
        <f t="shared" si="14"/>
        <v>59615.66484517304</v>
      </c>
      <c r="G27" s="16">
        <f t="shared" si="14"/>
        <v>0</v>
      </c>
      <c r="H27" s="16">
        <f t="shared" si="14"/>
        <v>0</v>
      </c>
      <c r="I27" s="46">
        <f t="shared" si="14"/>
        <v>64823.96066160035</v>
      </c>
      <c r="J27" s="33">
        <f aca="true" t="shared" si="15" ref="J27:P27">IF(J25=0,,J26/J25*1000)</f>
        <v>68744.49877750612</v>
      </c>
      <c r="K27" s="46">
        <f t="shared" si="15"/>
        <v>0</v>
      </c>
      <c r="L27" s="16">
        <f t="shared" si="15"/>
        <v>0</v>
      </c>
      <c r="M27" s="16">
        <f t="shared" si="15"/>
        <v>63111.11111111112</v>
      </c>
      <c r="N27" s="16">
        <f t="shared" si="15"/>
        <v>61725</v>
      </c>
      <c r="O27" s="16">
        <f t="shared" si="15"/>
        <v>0</v>
      </c>
      <c r="P27" s="46">
        <f t="shared" si="15"/>
        <v>0</v>
      </c>
      <c r="Q27" s="33">
        <f>IF(Q25=0,,Q26/Q25*1000)</f>
        <v>62328.62903225806</v>
      </c>
      <c r="R27" s="29">
        <f>IF(R25=0,,R26/R25*1000)</f>
        <v>68572.40969067704</v>
      </c>
      <c r="S27" s="10"/>
    </row>
    <row r="28" spans="1:19" s="8" customFormat="1" ht="16.5" customHeight="1">
      <c r="A28" s="108" t="s">
        <v>11</v>
      </c>
      <c r="B28" s="59" t="s">
        <v>9</v>
      </c>
      <c r="C28" s="66" t="s">
        <v>1</v>
      </c>
      <c r="D28" s="47">
        <v>771</v>
      </c>
      <c r="E28" s="15"/>
      <c r="F28" s="15">
        <v>814</v>
      </c>
      <c r="G28" s="15"/>
      <c r="H28" s="15"/>
      <c r="I28" s="44"/>
      <c r="J28" s="32">
        <f>SUM(D28:I28)</f>
        <v>1585</v>
      </c>
      <c r="K28" s="44">
        <v>817</v>
      </c>
      <c r="L28" s="15"/>
      <c r="M28" s="15">
        <v>830</v>
      </c>
      <c r="N28" s="15">
        <v>773</v>
      </c>
      <c r="O28" s="15">
        <v>805</v>
      </c>
      <c r="P28" s="44">
        <v>804</v>
      </c>
      <c r="Q28" s="32">
        <f>SUM(K28:P28)</f>
        <v>4029</v>
      </c>
      <c r="R28" s="28">
        <f>J28+Q28</f>
        <v>5614</v>
      </c>
      <c r="S28" s="7"/>
    </row>
    <row r="29" spans="1:19" s="8" customFormat="1" ht="16.5" customHeight="1">
      <c r="A29" s="109"/>
      <c r="B29" s="59" t="s">
        <v>10</v>
      </c>
      <c r="C29" s="66" t="s">
        <v>2</v>
      </c>
      <c r="D29" s="47">
        <v>58965</v>
      </c>
      <c r="E29" s="15"/>
      <c r="F29" s="15">
        <v>68091</v>
      </c>
      <c r="G29" s="15"/>
      <c r="H29" s="15"/>
      <c r="I29" s="44"/>
      <c r="J29" s="32">
        <f>SUM(D29:I29)</f>
        <v>127056</v>
      </c>
      <c r="K29" s="45">
        <v>58358</v>
      </c>
      <c r="L29" s="17"/>
      <c r="M29" s="17">
        <v>55798</v>
      </c>
      <c r="N29" s="17">
        <v>51924</v>
      </c>
      <c r="O29" s="17">
        <v>58577</v>
      </c>
      <c r="P29" s="45">
        <v>74274</v>
      </c>
      <c r="Q29" s="32">
        <f>SUM(K29:P29)</f>
        <v>298931</v>
      </c>
      <c r="R29" s="28">
        <f>J29+Q29</f>
        <v>425987</v>
      </c>
      <c r="S29" s="7"/>
    </row>
    <row r="30" spans="1:19" s="8" customFormat="1" ht="16.5" customHeight="1" thickBot="1">
      <c r="A30" s="110"/>
      <c r="B30" s="60" t="s">
        <v>18</v>
      </c>
      <c r="C30" s="67" t="s">
        <v>3</v>
      </c>
      <c r="D30" s="48">
        <f aca="true" t="shared" si="16" ref="D30:I30">IF(D28=0,,D29/D28*1000)</f>
        <v>76478.59922178987</v>
      </c>
      <c r="E30" s="16">
        <f t="shared" si="16"/>
        <v>0</v>
      </c>
      <c r="F30" s="16">
        <f t="shared" si="16"/>
        <v>83649.87714987715</v>
      </c>
      <c r="G30" s="16">
        <f t="shared" si="16"/>
        <v>0</v>
      </c>
      <c r="H30" s="16">
        <f t="shared" si="16"/>
        <v>0</v>
      </c>
      <c r="I30" s="46">
        <f t="shared" si="16"/>
        <v>0</v>
      </c>
      <c r="J30" s="33">
        <f aca="true" t="shared" si="17" ref="J30:P30">IF(J28=0,,J29/J28*1000)</f>
        <v>80161.51419558359</v>
      </c>
      <c r="K30" s="46">
        <f t="shared" si="17"/>
        <v>71429.6205630355</v>
      </c>
      <c r="L30" s="16">
        <f t="shared" si="17"/>
        <v>0</v>
      </c>
      <c r="M30" s="16">
        <f t="shared" si="17"/>
        <v>67226.50602409638</v>
      </c>
      <c r="N30" s="16">
        <f t="shared" si="17"/>
        <v>67172.05692108668</v>
      </c>
      <c r="O30" s="16">
        <f t="shared" si="17"/>
        <v>72766.4596273292</v>
      </c>
      <c r="P30" s="46">
        <f t="shared" si="17"/>
        <v>92380.59701492537</v>
      </c>
      <c r="Q30" s="33">
        <f>IF(Q28=0,,Q29/Q28*1000)</f>
        <v>74194.83742864235</v>
      </c>
      <c r="R30" s="29">
        <f>IF(R28=0,,R29/R28*1000)</f>
        <v>75879.40862130388</v>
      </c>
      <c r="S30" s="10"/>
    </row>
    <row r="31" spans="1:19" s="8" customFormat="1" ht="16.5" customHeight="1">
      <c r="A31" s="108" t="s">
        <v>23</v>
      </c>
      <c r="B31" s="59" t="s">
        <v>9</v>
      </c>
      <c r="C31" s="66" t="s">
        <v>1</v>
      </c>
      <c r="D31" s="47"/>
      <c r="E31" s="15">
        <v>43659</v>
      </c>
      <c r="F31" s="15"/>
      <c r="G31" s="15"/>
      <c r="H31" s="15"/>
      <c r="I31" s="44"/>
      <c r="J31" s="32">
        <f>SUM(D31:I31)</f>
        <v>43659</v>
      </c>
      <c r="K31" s="44"/>
      <c r="L31" s="15"/>
      <c r="M31" s="15"/>
      <c r="N31" s="15"/>
      <c r="O31" s="15"/>
      <c r="P31" s="44"/>
      <c r="Q31" s="32">
        <f>SUM(K31:P31)</f>
        <v>0</v>
      </c>
      <c r="R31" s="28">
        <f>J31+Q31</f>
        <v>43659</v>
      </c>
      <c r="S31" s="7"/>
    </row>
    <row r="32" spans="1:19" s="8" customFormat="1" ht="16.5" customHeight="1">
      <c r="A32" s="109"/>
      <c r="B32" s="59" t="s">
        <v>10</v>
      </c>
      <c r="C32" s="66" t="s">
        <v>2</v>
      </c>
      <c r="D32" s="47"/>
      <c r="E32" s="15">
        <v>3400750</v>
      </c>
      <c r="F32" s="15"/>
      <c r="G32" s="15"/>
      <c r="H32" s="15"/>
      <c r="I32" s="44"/>
      <c r="J32" s="34">
        <f>SUM(D32:I32)</f>
        <v>3400750</v>
      </c>
      <c r="K32" s="45"/>
      <c r="L32" s="17"/>
      <c r="M32" s="17"/>
      <c r="N32" s="17"/>
      <c r="O32" s="17"/>
      <c r="P32" s="45"/>
      <c r="Q32" s="34">
        <f>SUM(K32:P32)</f>
        <v>0</v>
      </c>
      <c r="R32" s="30">
        <f>J32+Q32</f>
        <v>3400750</v>
      </c>
      <c r="S32" s="7"/>
    </row>
    <row r="33" spans="1:19" s="8" customFormat="1" ht="16.5" customHeight="1" thickBot="1">
      <c r="A33" s="110"/>
      <c r="B33" s="60" t="s">
        <v>18</v>
      </c>
      <c r="C33" s="67" t="s">
        <v>3</v>
      </c>
      <c r="D33" s="48">
        <f aca="true" t="shared" si="18" ref="D33:I33">IF(D31=0,,D32/D31*1000)</f>
        <v>0</v>
      </c>
      <c r="E33" s="16">
        <f t="shared" si="18"/>
        <v>77893.446941066</v>
      </c>
      <c r="F33" s="16">
        <f t="shared" si="18"/>
        <v>0</v>
      </c>
      <c r="G33" s="16">
        <f t="shared" si="18"/>
        <v>0</v>
      </c>
      <c r="H33" s="16">
        <f t="shared" si="18"/>
        <v>0</v>
      </c>
      <c r="I33" s="46">
        <f t="shared" si="18"/>
        <v>0</v>
      </c>
      <c r="J33" s="33">
        <f aca="true" t="shared" si="19" ref="J33:P33">IF(J31=0,,J32/J31*1000)</f>
        <v>77893.446941066</v>
      </c>
      <c r="K33" s="46">
        <f t="shared" si="19"/>
        <v>0</v>
      </c>
      <c r="L33" s="16">
        <f t="shared" si="19"/>
        <v>0</v>
      </c>
      <c r="M33" s="16">
        <f t="shared" si="19"/>
        <v>0</v>
      </c>
      <c r="N33" s="16">
        <f t="shared" si="19"/>
        <v>0</v>
      </c>
      <c r="O33" s="16">
        <f t="shared" si="19"/>
        <v>0</v>
      </c>
      <c r="P33" s="46">
        <f t="shared" si="19"/>
        <v>0</v>
      </c>
      <c r="Q33" s="33">
        <f>IF(Q31=0,,Q32/Q31*1000)</f>
        <v>0</v>
      </c>
      <c r="R33" s="29">
        <f>IF(R31=0,,R32/R31*1000)</f>
        <v>77893.446941066</v>
      </c>
      <c r="S33" s="10"/>
    </row>
    <row r="34" spans="1:19" s="8" customFormat="1" ht="16.5" customHeight="1">
      <c r="A34" s="108" t="s">
        <v>24</v>
      </c>
      <c r="B34" s="59" t="s">
        <v>9</v>
      </c>
      <c r="C34" s="66" t="s">
        <v>1</v>
      </c>
      <c r="D34" s="47">
        <v>8987</v>
      </c>
      <c r="E34" s="15"/>
      <c r="F34" s="15"/>
      <c r="G34" s="15"/>
      <c r="H34" s="15"/>
      <c r="I34" s="44"/>
      <c r="J34" s="32">
        <f>SUM(D34:I34)</f>
        <v>8987</v>
      </c>
      <c r="K34" s="44">
        <v>21772</v>
      </c>
      <c r="L34" s="15">
        <v>7098</v>
      </c>
      <c r="M34" s="15"/>
      <c r="N34" s="15">
        <v>234</v>
      </c>
      <c r="O34" s="15"/>
      <c r="P34" s="44"/>
      <c r="Q34" s="32">
        <f>SUM(K34:P34)</f>
        <v>29104</v>
      </c>
      <c r="R34" s="28">
        <f>J34+Q34</f>
        <v>38091</v>
      </c>
      <c r="S34" s="7"/>
    </row>
    <row r="35" spans="1:19" s="8" customFormat="1" ht="16.5" customHeight="1">
      <c r="A35" s="109"/>
      <c r="B35" s="59" t="s">
        <v>10</v>
      </c>
      <c r="C35" s="66" t="s">
        <v>2</v>
      </c>
      <c r="D35" s="47">
        <v>623632</v>
      </c>
      <c r="E35" s="15"/>
      <c r="F35" s="15"/>
      <c r="G35" s="15"/>
      <c r="H35" s="15"/>
      <c r="I35" s="44"/>
      <c r="J35" s="32">
        <f>SUM(D35:I35)</f>
        <v>623632</v>
      </c>
      <c r="K35" s="45">
        <v>1348910</v>
      </c>
      <c r="L35" s="17">
        <v>420329</v>
      </c>
      <c r="M35" s="17"/>
      <c r="N35" s="17">
        <v>10546</v>
      </c>
      <c r="O35" s="17"/>
      <c r="P35" s="45"/>
      <c r="Q35" s="32">
        <f>SUM(K35:P35)</f>
        <v>1779785</v>
      </c>
      <c r="R35" s="28">
        <f>J35+Q35</f>
        <v>2403417</v>
      </c>
      <c r="S35" s="7"/>
    </row>
    <row r="36" spans="1:19" s="8" customFormat="1" ht="16.5" customHeight="1" thickBot="1">
      <c r="A36" s="110"/>
      <c r="B36" s="60" t="s">
        <v>18</v>
      </c>
      <c r="C36" s="67" t="s">
        <v>3</v>
      </c>
      <c r="D36" s="48">
        <f aca="true" t="shared" si="20" ref="D36:I36">IF(D34=0,,D35/D34*1000)</f>
        <v>69392.67831311894</v>
      </c>
      <c r="E36" s="16">
        <f t="shared" si="20"/>
        <v>0</v>
      </c>
      <c r="F36" s="16">
        <f t="shared" si="20"/>
        <v>0</v>
      </c>
      <c r="G36" s="16">
        <f t="shared" si="20"/>
        <v>0</v>
      </c>
      <c r="H36" s="16">
        <f t="shared" si="20"/>
        <v>0</v>
      </c>
      <c r="I36" s="46">
        <f t="shared" si="20"/>
        <v>0</v>
      </c>
      <c r="J36" s="33">
        <f aca="true" t="shared" si="21" ref="J36:P36">IF(J34=0,,J35/J34*1000)</f>
        <v>69392.67831311894</v>
      </c>
      <c r="K36" s="46">
        <f t="shared" si="21"/>
        <v>61956.182252434315</v>
      </c>
      <c r="L36" s="16">
        <f t="shared" si="21"/>
        <v>59217.94871794872</v>
      </c>
      <c r="M36" s="16">
        <f t="shared" si="21"/>
        <v>0</v>
      </c>
      <c r="N36" s="16">
        <f t="shared" si="21"/>
        <v>45068.37606837607</v>
      </c>
      <c r="O36" s="16">
        <f t="shared" si="21"/>
        <v>0</v>
      </c>
      <c r="P36" s="46">
        <f t="shared" si="21"/>
        <v>0</v>
      </c>
      <c r="Q36" s="33">
        <f>IF(Q34=0,,Q35/Q34*1000)</f>
        <v>61152.59070918087</v>
      </c>
      <c r="R36" s="29">
        <f>IF(R34=0,,R35/R34*1000)</f>
        <v>63096.71575962826</v>
      </c>
      <c r="S36" s="10"/>
    </row>
    <row r="37" spans="1:19" s="8" customFormat="1" ht="16.5" customHeight="1">
      <c r="A37" s="108" t="s">
        <v>12</v>
      </c>
      <c r="B37" s="59" t="s">
        <v>9</v>
      </c>
      <c r="C37" s="66" t="s">
        <v>1</v>
      </c>
      <c r="D37" s="47"/>
      <c r="E37" s="15"/>
      <c r="F37" s="15">
        <v>23066</v>
      </c>
      <c r="G37" s="15">
        <v>3</v>
      </c>
      <c r="H37" s="15"/>
      <c r="I37" s="44"/>
      <c r="J37" s="35">
        <f>SUM(D37:I37)</f>
        <v>23069</v>
      </c>
      <c r="K37" s="44"/>
      <c r="L37" s="15">
        <v>11503</v>
      </c>
      <c r="M37" s="15"/>
      <c r="N37" s="15">
        <v>1</v>
      </c>
      <c r="O37" s="15"/>
      <c r="P37" s="44">
        <f>1+69233+59374+32940</f>
        <v>161548</v>
      </c>
      <c r="Q37" s="35">
        <f>SUM(K37:P37)</f>
        <v>173052</v>
      </c>
      <c r="R37" s="31">
        <f>J37+Q37</f>
        <v>196121</v>
      </c>
      <c r="S37" s="7"/>
    </row>
    <row r="38" spans="1:19" s="8" customFormat="1" ht="16.5" customHeight="1">
      <c r="A38" s="109"/>
      <c r="B38" s="59" t="s">
        <v>10</v>
      </c>
      <c r="C38" s="66" t="s">
        <v>2</v>
      </c>
      <c r="D38" s="47"/>
      <c r="E38" s="15"/>
      <c r="F38" s="15">
        <v>1769157</v>
      </c>
      <c r="G38" s="15">
        <v>4813</v>
      </c>
      <c r="H38" s="15"/>
      <c r="I38" s="44"/>
      <c r="J38" s="34">
        <f>SUM(D38:I38)</f>
        <v>1773970</v>
      </c>
      <c r="K38" s="45"/>
      <c r="L38" s="17">
        <v>698623</v>
      </c>
      <c r="M38" s="17"/>
      <c r="N38" s="17">
        <v>501</v>
      </c>
      <c r="O38" s="17"/>
      <c r="P38" s="45">
        <f>1288+6875535+6176286+3467389</f>
        <v>16520498</v>
      </c>
      <c r="Q38" s="34">
        <f>SUM(K38:P38)</f>
        <v>17219622</v>
      </c>
      <c r="R38" s="30">
        <f>J38+Q38</f>
        <v>18993592</v>
      </c>
      <c r="S38" s="7"/>
    </row>
    <row r="39" spans="1:19" s="8" customFormat="1" ht="16.5" customHeight="1" thickBot="1">
      <c r="A39" s="110"/>
      <c r="B39" s="60" t="s">
        <v>18</v>
      </c>
      <c r="C39" s="67" t="s">
        <v>3</v>
      </c>
      <c r="D39" s="48">
        <f aca="true" t="shared" si="22" ref="D39:I39">IF(D37=0,,D38/D37*1000)</f>
        <v>0</v>
      </c>
      <c r="E39" s="16">
        <f t="shared" si="22"/>
        <v>0</v>
      </c>
      <c r="F39" s="16">
        <f t="shared" si="22"/>
        <v>76699.77455995839</v>
      </c>
      <c r="G39" s="16">
        <f t="shared" si="22"/>
        <v>1604333.3333333333</v>
      </c>
      <c r="H39" s="16">
        <f t="shared" si="22"/>
        <v>0</v>
      </c>
      <c r="I39" s="46">
        <f t="shared" si="22"/>
        <v>0</v>
      </c>
      <c r="J39" s="33">
        <f aca="true" t="shared" si="23" ref="J39:P39">IF(J37=0,,J38/J37*1000)</f>
        <v>76898.43512939443</v>
      </c>
      <c r="K39" s="46">
        <f t="shared" si="23"/>
        <v>0</v>
      </c>
      <c r="L39" s="16">
        <f t="shared" si="23"/>
        <v>60733.982439363645</v>
      </c>
      <c r="M39" s="16">
        <f t="shared" si="23"/>
        <v>0</v>
      </c>
      <c r="N39" s="16">
        <f t="shared" si="23"/>
        <v>501000</v>
      </c>
      <c r="O39" s="16">
        <f t="shared" si="23"/>
        <v>0</v>
      </c>
      <c r="P39" s="46">
        <f t="shared" si="23"/>
        <v>102263.71109515437</v>
      </c>
      <c r="Q39" s="33">
        <f>IF(Q37=0,,Q38/Q37*1000)</f>
        <v>99505.47812218292</v>
      </c>
      <c r="R39" s="29">
        <f>IF(R37=0,,R38/R37*1000)</f>
        <v>96846.29386960091</v>
      </c>
      <c r="S39" s="10"/>
    </row>
    <row r="40" spans="1:19" s="8" customFormat="1" ht="16.5" customHeight="1">
      <c r="A40" s="111" t="s">
        <v>4</v>
      </c>
      <c r="B40" s="59" t="s">
        <v>9</v>
      </c>
      <c r="C40" s="66" t="s">
        <v>1</v>
      </c>
      <c r="D40" s="23">
        <f aca="true" t="shared" si="24" ref="D40:G41">D4+D7+D10+D13+D16+D19+D22+D25+D28+D31+D34+D37</f>
        <v>767799</v>
      </c>
      <c r="E40" s="15">
        <f t="shared" si="24"/>
        <v>734035</v>
      </c>
      <c r="F40" s="15">
        <f t="shared" si="24"/>
        <v>749594</v>
      </c>
      <c r="G40" s="15">
        <f>G4+G7+G10+G13+G16+G19+G22+G25+G28+G31+G34+G37</f>
        <v>608291</v>
      </c>
      <c r="H40" s="18">
        <f>H4+H7+H10+H13+H16+H19+H22+H25+H28+H31+H34+H37</f>
        <v>697324</v>
      </c>
      <c r="I40" s="44">
        <f>I4+I7+I10+I13+I16+I19+I22+I25+I28+I31+I34+I37</f>
        <v>843181</v>
      </c>
      <c r="J40" s="35">
        <f>SUM(D40:I40)</f>
        <v>4400224</v>
      </c>
      <c r="K40" s="31">
        <f aca="true" t="shared" si="25" ref="K40:P41">K4+K7+K10+K13+K16+K19+K22+K25+K28+K31+K34+K37</f>
        <v>622774</v>
      </c>
      <c r="L40" s="18">
        <f t="shared" si="25"/>
        <v>696680</v>
      </c>
      <c r="M40" s="18">
        <f t="shared" si="25"/>
        <v>975743</v>
      </c>
      <c r="N40" s="18">
        <f t="shared" si="25"/>
        <v>739103</v>
      </c>
      <c r="O40" s="18">
        <f t="shared" si="25"/>
        <v>936080</v>
      </c>
      <c r="P40" s="27">
        <f t="shared" si="25"/>
        <v>1044918</v>
      </c>
      <c r="Q40" s="35">
        <f>SUM(K40:P40)</f>
        <v>5015298</v>
      </c>
      <c r="R40" s="31">
        <f>J40+Q40</f>
        <v>9415522</v>
      </c>
      <c r="S40" s="11"/>
    </row>
    <row r="41" spans="1:19" s="8" customFormat="1" ht="16.5" customHeight="1">
      <c r="A41" s="112"/>
      <c r="B41" s="59" t="s">
        <v>10</v>
      </c>
      <c r="C41" s="66" t="s">
        <v>2</v>
      </c>
      <c r="D41" s="22">
        <f t="shared" si="24"/>
        <v>57082611</v>
      </c>
      <c r="E41" s="15">
        <f>E5+E8+E11+E14+E17+E20+E23+E26+E29+E32+E35+E38</f>
        <v>56708724</v>
      </c>
      <c r="F41" s="15">
        <f t="shared" si="24"/>
        <v>58115797</v>
      </c>
      <c r="G41" s="15">
        <f t="shared" si="24"/>
        <v>43340828</v>
      </c>
      <c r="H41" s="17">
        <f>H5+H8+H11+H14+H17+H20+H23+H26+H29+H32+H35+H38</f>
        <v>47191508</v>
      </c>
      <c r="I41" s="44">
        <f>I5+I8+I11+I14+I17+I20+I23+I26+I29+I32+I35+I38</f>
        <v>55567440</v>
      </c>
      <c r="J41" s="34">
        <f>SUM(D41:I41)</f>
        <v>318006908</v>
      </c>
      <c r="K41" s="30">
        <f t="shared" si="25"/>
        <v>39142938</v>
      </c>
      <c r="L41" s="17">
        <f t="shared" si="25"/>
        <v>43061362</v>
      </c>
      <c r="M41" s="17">
        <f t="shared" si="25"/>
        <v>61837349</v>
      </c>
      <c r="N41" s="17">
        <f t="shared" si="25"/>
        <v>49140347</v>
      </c>
      <c r="O41" s="17">
        <f t="shared" si="25"/>
        <v>69259131</v>
      </c>
      <c r="P41" s="26">
        <f t="shared" si="25"/>
        <v>96835960</v>
      </c>
      <c r="Q41" s="34">
        <f>Q5+Q8+Q11+Q14+Q17+Q20+Q23+Q26+Q29+Q32+Q35+Q38</f>
        <v>359277087</v>
      </c>
      <c r="R41" s="30">
        <f>J41+Q41</f>
        <v>677283995</v>
      </c>
      <c r="S41" s="7"/>
    </row>
    <row r="42" spans="1:19" s="8" customFormat="1" ht="16.5" customHeight="1" thickBot="1">
      <c r="A42" s="113"/>
      <c r="B42" s="60" t="s">
        <v>18</v>
      </c>
      <c r="C42" s="67" t="s">
        <v>3</v>
      </c>
      <c r="D42" s="21">
        <f aca="true" t="shared" si="26" ref="D42:I42">IF(D40=0,,D41/D40*1000)</f>
        <v>74345.77408931244</v>
      </c>
      <c r="E42" s="16">
        <f t="shared" si="26"/>
        <v>77256.15808510492</v>
      </c>
      <c r="F42" s="16">
        <f t="shared" si="26"/>
        <v>77529.69874358652</v>
      </c>
      <c r="G42" s="16">
        <f t="shared" si="26"/>
        <v>71250.15494228913</v>
      </c>
      <c r="H42" s="16">
        <f t="shared" si="26"/>
        <v>67675.15243989881</v>
      </c>
      <c r="I42" s="46">
        <f t="shared" si="26"/>
        <v>65902.1491233792</v>
      </c>
      <c r="J42" s="33">
        <f aca="true" t="shared" si="27" ref="J42:R42">IF(J40=0,,J41/J40*1000)</f>
        <v>72270.61804126334</v>
      </c>
      <c r="K42" s="29">
        <f t="shared" si="27"/>
        <v>62852.55646510612</v>
      </c>
      <c r="L42" s="16">
        <f t="shared" si="27"/>
        <v>61809.384509387375</v>
      </c>
      <c r="M42" s="16">
        <f t="shared" si="27"/>
        <v>63374.62733527168</v>
      </c>
      <c r="N42" s="16">
        <f t="shared" si="27"/>
        <v>66486.46670355824</v>
      </c>
      <c r="O42" s="16">
        <f t="shared" si="27"/>
        <v>73988.47427570293</v>
      </c>
      <c r="P42" s="25">
        <f t="shared" si="27"/>
        <v>92673.26239953758</v>
      </c>
      <c r="Q42" s="33">
        <f t="shared" si="27"/>
        <v>71636.23916265793</v>
      </c>
      <c r="R42" s="29">
        <f t="shared" si="27"/>
        <v>71932.70803254456</v>
      </c>
      <c r="S42" s="10"/>
    </row>
    <row r="43" spans="1:19" s="8" customFormat="1" ht="24" customHeight="1" thickBot="1">
      <c r="A43" s="115" t="s">
        <v>13</v>
      </c>
      <c r="B43" s="116"/>
      <c r="C43" s="117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3" ht="15.75">
      <c r="A44" s="75" t="str">
        <f>'総合計'!A53</f>
        <v>※すべて確定値。</v>
      </c>
      <c r="B44" s="75"/>
      <c r="C44" s="75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5">
    <mergeCell ref="A37:A39"/>
    <mergeCell ref="A40:A42"/>
    <mergeCell ref="A43:C43"/>
    <mergeCell ref="A25:A27"/>
    <mergeCell ref="A28:A30"/>
    <mergeCell ref="A31:A33"/>
    <mergeCell ref="A34:A36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70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55" zoomScaleNormal="55" zoomScaleSheetLayoutView="7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40" sqref="J40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28125" style="0" customWidth="1"/>
    <col min="11" max="16" width="10.7109375" style="0" customWidth="1"/>
    <col min="17" max="18" width="11.28125" style="0" customWidth="1"/>
    <col min="19" max="19" width="7.28125" style="0" customWidth="1"/>
  </cols>
  <sheetData>
    <row r="1" spans="1:16" ht="27" customHeight="1">
      <c r="A1" s="51" t="s">
        <v>68</v>
      </c>
      <c r="B1" s="104" t="s">
        <v>72</v>
      </c>
      <c r="C1" s="5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8" ht="23.25" customHeight="1" thickBot="1">
      <c r="A2" s="69" t="s">
        <v>27</v>
      </c>
      <c r="B2" s="70" t="s">
        <v>69</v>
      </c>
      <c r="C2" s="7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9"/>
      <c r="R2" s="50">
        <f>'総合計'!Q2</f>
        <v>41346</v>
      </c>
    </row>
    <row r="3" spans="1:19" ht="24" customHeight="1" thickBot="1">
      <c r="A3" s="56"/>
      <c r="B3" s="57"/>
      <c r="C3" s="57"/>
      <c r="D3" s="85" t="s">
        <v>28</v>
      </c>
      <c r="E3" s="86" t="s">
        <v>29</v>
      </c>
      <c r="F3" s="86" t="s">
        <v>30</v>
      </c>
      <c r="G3" s="86" t="s">
        <v>31</v>
      </c>
      <c r="H3" s="86" t="s">
        <v>32</v>
      </c>
      <c r="I3" s="87" t="s">
        <v>33</v>
      </c>
      <c r="J3" s="88" t="s">
        <v>34</v>
      </c>
      <c r="K3" s="87" t="s">
        <v>35</v>
      </c>
      <c r="L3" s="86" t="s">
        <v>36</v>
      </c>
      <c r="M3" s="86" t="s">
        <v>37</v>
      </c>
      <c r="N3" s="86" t="s">
        <v>38</v>
      </c>
      <c r="O3" s="86" t="s">
        <v>39</v>
      </c>
      <c r="P3" s="87" t="s">
        <v>40</v>
      </c>
      <c r="Q3" s="89" t="s">
        <v>41</v>
      </c>
      <c r="R3" s="90" t="s">
        <v>42</v>
      </c>
      <c r="S3" s="2"/>
    </row>
    <row r="4" spans="1:19" s="8" customFormat="1" ht="16.5" customHeight="1">
      <c r="A4" s="118" t="s">
        <v>47</v>
      </c>
      <c r="B4" s="59" t="s">
        <v>48</v>
      </c>
      <c r="C4" s="65" t="s">
        <v>1</v>
      </c>
      <c r="D4" s="19"/>
      <c r="E4" s="15"/>
      <c r="F4" s="15"/>
      <c r="G4" s="15"/>
      <c r="H4" s="15"/>
      <c r="I4" s="24"/>
      <c r="J4" s="37">
        <f>SUM(D4:I4)</f>
        <v>0</v>
      </c>
      <c r="K4" s="28"/>
      <c r="L4" s="15"/>
      <c r="M4" s="15"/>
      <c r="N4" s="15"/>
      <c r="O4" s="15"/>
      <c r="P4" s="24"/>
      <c r="Q4" s="37">
        <f>SUM(K4:P4)</f>
        <v>0</v>
      </c>
      <c r="R4" s="28">
        <f>Q4+J4</f>
        <v>0</v>
      </c>
      <c r="S4" s="7"/>
    </row>
    <row r="5" spans="1:19" s="8" customFormat="1" ht="16.5" customHeight="1">
      <c r="A5" s="119"/>
      <c r="B5" s="59" t="s">
        <v>49</v>
      </c>
      <c r="C5" s="66" t="s">
        <v>2</v>
      </c>
      <c r="D5" s="20"/>
      <c r="E5" s="15"/>
      <c r="F5" s="15"/>
      <c r="G5" s="15"/>
      <c r="H5" s="15"/>
      <c r="I5" s="24"/>
      <c r="J5" s="32">
        <f>SUM(D5:I5)</f>
        <v>0</v>
      </c>
      <c r="K5" s="28"/>
      <c r="L5" s="15"/>
      <c r="M5" s="15"/>
      <c r="N5" s="15"/>
      <c r="O5" s="15"/>
      <c r="P5" s="24"/>
      <c r="Q5" s="32">
        <f>SUM(K5:P5)</f>
        <v>0</v>
      </c>
      <c r="R5" s="28">
        <f>Q5+J5</f>
        <v>0</v>
      </c>
      <c r="S5" s="7"/>
    </row>
    <row r="6" spans="1:19" s="8" customFormat="1" ht="16.5" customHeight="1" thickBot="1">
      <c r="A6" s="120"/>
      <c r="B6" s="60" t="s">
        <v>50</v>
      </c>
      <c r="C6" s="67" t="s">
        <v>3</v>
      </c>
      <c r="D6" s="21">
        <f aca="true" t="shared" si="0" ref="D6:M6">IF(D4=0,,D5/D4*1000)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25">
        <f t="shared" si="0"/>
        <v>0</v>
      </c>
      <c r="J6" s="33">
        <f t="shared" si="0"/>
        <v>0</v>
      </c>
      <c r="K6" s="29">
        <f t="shared" si="0"/>
        <v>0</v>
      </c>
      <c r="L6" s="16">
        <f t="shared" si="0"/>
        <v>0</v>
      </c>
      <c r="M6" s="16">
        <f t="shared" si="0"/>
        <v>0</v>
      </c>
      <c r="N6" s="16">
        <f>IF(N4=0,,N5/N4*1000)</f>
        <v>0</v>
      </c>
      <c r="O6" s="16">
        <f>IF(O4=0,,O5/O4*1000)</f>
        <v>0</v>
      </c>
      <c r="P6" s="25">
        <f>IF(P4=0,,P5/P4*1000)</f>
        <v>0</v>
      </c>
      <c r="Q6" s="33">
        <f>IF(Q4=0,,Q5/Q4*1000)</f>
        <v>0</v>
      </c>
      <c r="R6" s="29">
        <f>IF(R4=0,,(R5/R4)*1000)</f>
        <v>0</v>
      </c>
      <c r="S6" s="10"/>
    </row>
    <row r="7" spans="1:19" s="8" customFormat="1" ht="16.5" customHeight="1">
      <c r="A7" s="118" t="s">
        <v>51</v>
      </c>
      <c r="B7" s="59" t="s">
        <v>48</v>
      </c>
      <c r="C7" s="66" t="s">
        <v>1</v>
      </c>
      <c r="D7" s="20"/>
      <c r="E7" s="15"/>
      <c r="F7" s="15"/>
      <c r="G7" s="15"/>
      <c r="H7" s="15"/>
      <c r="I7" s="24"/>
      <c r="J7" s="32">
        <f>SUM(D7:I7)</f>
        <v>0</v>
      </c>
      <c r="K7" s="28"/>
      <c r="L7" s="15"/>
      <c r="M7" s="15"/>
      <c r="N7" s="15"/>
      <c r="O7" s="15"/>
      <c r="P7" s="24"/>
      <c r="Q7" s="32">
        <f>SUM(K7:P7)</f>
        <v>0</v>
      </c>
      <c r="R7" s="28">
        <f>Q7+J7</f>
        <v>0</v>
      </c>
      <c r="S7" s="7"/>
    </row>
    <row r="8" spans="1:19" s="8" customFormat="1" ht="16.5" customHeight="1">
      <c r="A8" s="119"/>
      <c r="B8" s="59" t="s">
        <v>49</v>
      </c>
      <c r="C8" s="66" t="s">
        <v>2</v>
      </c>
      <c r="D8" s="20"/>
      <c r="E8" s="15"/>
      <c r="F8" s="15"/>
      <c r="G8" s="15"/>
      <c r="H8" s="15"/>
      <c r="I8" s="24"/>
      <c r="J8" s="32">
        <f>SUM(D8:I8)</f>
        <v>0</v>
      </c>
      <c r="K8" s="28"/>
      <c r="L8" s="15"/>
      <c r="M8" s="15"/>
      <c r="N8" s="15"/>
      <c r="O8" s="15"/>
      <c r="P8" s="24"/>
      <c r="Q8" s="32">
        <f>SUM(K8:P8)</f>
        <v>0</v>
      </c>
      <c r="R8" s="28">
        <f>Q8+J8</f>
        <v>0</v>
      </c>
      <c r="S8" s="7"/>
    </row>
    <row r="9" spans="1:19" s="8" customFormat="1" ht="16.5" customHeight="1" thickBot="1">
      <c r="A9" s="120"/>
      <c r="B9" s="60" t="s">
        <v>50</v>
      </c>
      <c r="C9" s="67" t="s">
        <v>3</v>
      </c>
      <c r="D9" s="21">
        <f aca="true" t="shared" si="1" ref="D9:Q9">IF(D7=0,,D8/D7*1000)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25">
        <f t="shared" si="1"/>
        <v>0</v>
      </c>
      <c r="J9" s="33">
        <f t="shared" si="1"/>
        <v>0</v>
      </c>
      <c r="K9" s="29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25">
        <f t="shared" si="1"/>
        <v>0</v>
      </c>
      <c r="Q9" s="33">
        <f t="shared" si="1"/>
        <v>0</v>
      </c>
      <c r="R9" s="29">
        <f>IF(R7=0,,(R8/R7)*1000)</f>
        <v>0</v>
      </c>
      <c r="S9" s="7"/>
    </row>
    <row r="10" spans="1:19" s="8" customFormat="1" ht="16.5" customHeight="1">
      <c r="A10" s="118" t="s">
        <v>52</v>
      </c>
      <c r="B10" s="59" t="s">
        <v>48</v>
      </c>
      <c r="C10" s="66" t="s">
        <v>1</v>
      </c>
      <c r="D10" s="20"/>
      <c r="E10" s="15"/>
      <c r="F10" s="15"/>
      <c r="G10" s="15"/>
      <c r="H10" s="15"/>
      <c r="I10" s="24"/>
      <c r="J10" s="32">
        <f>SUM(D10:I10)</f>
        <v>0</v>
      </c>
      <c r="K10" s="28"/>
      <c r="L10" s="15"/>
      <c r="M10" s="15"/>
      <c r="N10" s="15"/>
      <c r="O10" s="15"/>
      <c r="P10" s="24"/>
      <c r="Q10" s="32">
        <f>SUM(K10:P10)</f>
        <v>0</v>
      </c>
      <c r="R10" s="28">
        <f>Q10+J10</f>
        <v>0</v>
      </c>
      <c r="S10" s="7"/>
    </row>
    <row r="11" spans="1:19" s="8" customFormat="1" ht="16.5" customHeight="1">
      <c r="A11" s="119"/>
      <c r="B11" s="59" t="s">
        <v>49</v>
      </c>
      <c r="C11" s="66" t="s">
        <v>2</v>
      </c>
      <c r="D11" s="22"/>
      <c r="E11" s="17"/>
      <c r="F11" s="17"/>
      <c r="G11" s="17"/>
      <c r="H11" s="17"/>
      <c r="I11" s="26"/>
      <c r="J11" s="34">
        <f>SUM(D11:I11)</f>
        <v>0</v>
      </c>
      <c r="K11" s="30"/>
      <c r="L11" s="17"/>
      <c r="M11" s="17"/>
      <c r="N11" s="17"/>
      <c r="O11" s="17"/>
      <c r="P11" s="26"/>
      <c r="Q11" s="34">
        <f>SUM(K11:P11)</f>
        <v>0</v>
      </c>
      <c r="R11" s="30">
        <f>Q11+J11</f>
        <v>0</v>
      </c>
      <c r="S11" s="7"/>
    </row>
    <row r="12" spans="1:19" s="8" customFormat="1" ht="16.5" customHeight="1" thickBot="1">
      <c r="A12" s="120"/>
      <c r="B12" s="60" t="s">
        <v>50</v>
      </c>
      <c r="C12" s="67" t="s">
        <v>3</v>
      </c>
      <c r="D12" s="21">
        <f aca="true" t="shared" si="2" ref="D12:Q12">IF(D10=0,,D11/D10*1000)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25">
        <f t="shared" si="2"/>
        <v>0</v>
      </c>
      <c r="J12" s="33">
        <f t="shared" si="2"/>
        <v>0</v>
      </c>
      <c r="K12" s="29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25">
        <f t="shared" si="2"/>
        <v>0</v>
      </c>
      <c r="Q12" s="33">
        <f t="shared" si="2"/>
        <v>0</v>
      </c>
      <c r="R12" s="29">
        <f>IF(R10=0,,(R11/R10)*1000)</f>
        <v>0</v>
      </c>
      <c r="S12" s="10"/>
    </row>
    <row r="13" spans="1:19" s="8" customFormat="1" ht="16.5" customHeight="1">
      <c r="A13" s="118" t="s">
        <v>43</v>
      </c>
      <c r="B13" s="59" t="s">
        <v>53</v>
      </c>
      <c r="C13" s="66" t="s">
        <v>1</v>
      </c>
      <c r="D13" s="20"/>
      <c r="E13" s="15"/>
      <c r="F13" s="15"/>
      <c r="G13" s="15"/>
      <c r="H13" s="15"/>
      <c r="I13" s="24"/>
      <c r="J13" s="32">
        <f>SUM(D13:I13)</f>
        <v>0</v>
      </c>
      <c r="K13" s="28"/>
      <c r="L13" s="15"/>
      <c r="M13" s="15"/>
      <c r="N13" s="15"/>
      <c r="O13" s="15"/>
      <c r="P13" s="24"/>
      <c r="Q13" s="32">
        <f>SUM(K13:P13)</f>
        <v>0</v>
      </c>
      <c r="R13" s="28">
        <f>Q13+J13</f>
        <v>0</v>
      </c>
      <c r="S13" s="7"/>
    </row>
    <row r="14" spans="1:19" s="8" customFormat="1" ht="16.5" customHeight="1">
      <c r="A14" s="119"/>
      <c r="B14" s="59" t="s">
        <v>54</v>
      </c>
      <c r="C14" s="66" t="s">
        <v>2</v>
      </c>
      <c r="D14" s="22"/>
      <c r="E14" s="17"/>
      <c r="F14" s="17"/>
      <c r="G14" s="17"/>
      <c r="H14" s="17"/>
      <c r="I14" s="26"/>
      <c r="J14" s="34">
        <f>SUM(D14:I14)</f>
        <v>0</v>
      </c>
      <c r="K14" s="30"/>
      <c r="L14" s="17"/>
      <c r="M14" s="17"/>
      <c r="N14" s="17"/>
      <c r="O14" s="17"/>
      <c r="P14" s="26"/>
      <c r="Q14" s="34">
        <f>SUM(K14:P14)</f>
        <v>0</v>
      </c>
      <c r="R14" s="30">
        <f>Q14+J14</f>
        <v>0</v>
      </c>
      <c r="S14" s="7"/>
    </row>
    <row r="15" spans="1:19" s="8" customFormat="1" ht="16.5" customHeight="1" thickBot="1">
      <c r="A15" s="120"/>
      <c r="B15" s="60" t="s">
        <v>55</v>
      </c>
      <c r="C15" s="67" t="s">
        <v>3</v>
      </c>
      <c r="D15" s="21">
        <f aca="true" t="shared" si="3" ref="D15:Q15">IF(D13=0,,D14/D13*1000)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25">
        <f t="shared" si="3"/>
        <v>0</v>
      </c>
      <c r="J15" s="33">
        <f t="shared" si="3"/>
        <v>0</v>
      </c>
      <c r="K15" s="29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25">
        <f t="shared" si="3"/>
        <v>0</v>
      </c>
      <c r="Q15" s="33">
        <f t="shared" si="3"/>
        <v>0</v>
      </c>
      <c r="R15" s="29">
        <f>IF(R13=0,,(R14/R13)*1000)</f>
        <v>0</v>
      </c>
      <c r="S15" s="10"/>
    </row>
    <row r="16" spans="1:19" s="8" customFormat="1" ht="16.5" customHeight="1">
      <c r="A16" s="118" t="s">
        <v>56</v>
      </c>
      <c r="B16" s="59" t="s">
        <v>53</v>
      </c>
      <c r="C16" s="66" t="s">
        <v>1</v>
      </c>
      <c r="D16" s="20"/>
      <c r="E16" s="15"/>
      <c r="F16" s="15"/>
      <c r="G16" s="15"/>
      <c r="H16" s="15"/>
      <c r="I16" s="24"/>
      <c r="J16" s="32">
        <f>SUM(D16:I16)</f>
        <v>0</v>
      </c>
      <c r="K16" s="28"/>
      <c r="L16" s="15"/>
      <c r="M16" s="15"/>
      <c r="N16" s="15"/>
      <c r="O16" s="15"/>
      <c r="P16" s="24"/>
      <c r="Q16" s="32">
        <f>SUM(K16:P16)</f>
        <v>0</v>
      </c>
      <c r="R16" s="28">
        <f>Q16+J16</f>
        <v>0</v>
      </c>
      <c r="S16" s="7"/>
    </row>
    <row r="17" spans="1:19" s="8" customFormat="1" ht="16.5" customHeight="1">
      <c r="A17" s="119"/>
      <c r="B17" s="59" t="s">
        <v>54</v>
      </c>
      <c r="C17" s="66" t="s">
        <v>2</v>
      </c>
      <c r="D17" s="20"/>
      <c r="E17" s="15"/>
      <c r="F17" s="15"/>
      <c r="G17" s="15"/>
      <c r="H17" s="15"/>
      <c r="I17" s="24"/>
      <c r="J17" s="32">
        <f>SUM(D17:I17)</f>
        <v>0</v>
      </c>
      <c r="K17" s="28"/>
      <c r="L17" s="15"/>
      <c r="M17" s="15"/>
      <c r="N17" s="15"/>
      <c r="O17" s="15"/>
      <c r="P17" s="24"/>
      <c r="Q17" s="32">
        <f>SUM(K17:P17)</f>
        <v>0</v>
      </c>
      <c r="R17" s="28">
        <f>Q17+J17</f>
        <v>0</v>
      </c>
      <c r="S17" s="7"/>
    </row>
    <row r="18" spans="1:19" s="8" customFormat="1" ht="16.5" customHeight="1" thickBot="1">
      <c r="A18" s="120"/>
      <c r="B18" s="60" t="s">
        <v>55</v>
      </c>
      <c r="C18" s="67" t="s">
        <v>3</v>
      </c>
      <c r="D18" s="21">
        <f aca="true" t="shared" si="4" ref="D18:Q18">IF(D16=0,,D17/D16*1000)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25">
        <f t="shared" si="4"/>
        <v>0</v>
      </c>
      <c r="J18" s="33">
        <f t="shared" si="4"/>
        <v>0</v>
      </c>
      <c r="K18" s="29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0</v>
      </c>
      <c r="P18" s="25">
        <f t="shared" si="4"/>
        <v>0</v>
      </c>
      <c r="Q18" s="33">
        <f t="shared" si="4"/>
        <v>0</v>
      </c>
      <c r="R18" s="29">
        <f>IF(R16=0,,(R17/R16)*1000)</f>
        <v>0</v>
      </c>
      <c r="S18" s="10"/>
    </row>
    <row r="19" spans="1:19" s="8" customFormat="1" ht="16.5" customHeight="1">
      <c r="A19" s="118" t="s">
        <v>57</v>
      </c>
      <c r="B19" s="59" t="s">
        <v>53</v>
      </c>
      <c r="C19" s="66" t="s">
        <v>1</v>
      </c>
      <c r="D19" s="20"/>
      <c r="E19" s="15"/>
      <c r="F19" s="15"/>
      <c r="G19" s="15"/>
      <c r="H19" s="15"/>
      <c r="I19" s="24"/>
      <c r="J19" s="32">
        <f>SUM(D19:I19)</f>
        <v>0</v>
      </c>
      <c r="K19" s="28"/>
      <c r="L19" s="15"/>
      <c r="M19" s="15"/>
      <c r="N19" s="15"/>
      <c r="O19" s="15"/>
      <c r="P19" s="24"/>
      <c r="Q19" s="32">
        <f>SUM(K19:P19)</f>
        <v>0</v>
      </c>
      <c r="R19" s="28">
        <f>Q19+J19</f>
        <v>0</v>
      </c>
      <c r="S19" s="7"/>
    </row>
    <row r="20" spans="1:19" s="8" customFormat="1" ht="16.5" customHeight="1">
      <c r="A20" s="119"/>
      <c r="B20" s="59" t="s">
        <v>54</v>
      </c>
      <c r="C20" s="66" t="s">
        <v>2</v>
      </c>
      <c r="D20" s="20"/>
      <c r="E20" s="15"/>
      <c r="F20" s="15"/>
      <c r="G20" s="15"/>
      <c r="H20" s="15"/>
      <c r="I20" s="24"/>
      <c r="J20" s="32">
        <f>SUM(D20:I20)</f>
        <v>0</v>
      </c>
      <c r="K20" s="28"/>
      <c r="L20" s="15"/>
      <c r="M20" s="15"/>
      <c r="N20" s="15"/>
      <c r="O20" s="15"/>
      <c r="P20" s="24"/>
      <c r="Q20" s="32">
        <f>SUM(K20:P20)</f>
        <v>0</v>
      </c>
      <c r="R20" s="28">
        <f>Q20+J20</f>
        <v>0</v>
      </c>
      <c r="S20" s="7"/>
    </row>
    <row r="21" spans="1:19" s="8" customFormat="1" ht="16.5" customHeight="1" thickBot="1">
      <c r="A21" s="120"/>
      <c r="B21" s="60" t="s">
        <v>55</v>
      </c>
      <c r="C21" s="67" t="s">
        <v>3</v>
      </c>
      <c r="D21" s="21">
        <f aca="true" t="shared" si="5" ref="D21:Q21">IF(D19=0,,D20/D19*1000)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25">
        <f t="shared" si="5"/>
        <v>0</v>
      </c>
      <c r="J21" s="33">
        <f t="shared" si="5"/>
        <v>0</v>
      </c>
      <c r="K21" s="29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6">
        <f t="shared" si="5"/>
        <v>0</v>
      </c>
      <c r="P21" s="25">
        <f t="shared" si="5"/>
        <v>0</v>
      </c>
      <c r="Q21" s="33">
        <f t="shared" si="5"/>
        <v>0</v>
      </c>
      <c r="R21" s="29">
        <f>IF(R19=0,,(R20/R19)*1000)</f>
        <v>0</v>
      </c>
      <c r="S21" s="10"/>
    </row>
    <row r="22" spans="1:19" s="8" customFormat="1" ht="16.5" customHeight="1">
      <c r="A22" s="118" t="s">
        <v>58</v>
      </c>
      <c r="B22" s="59" t="s">
        <v>53</v>
      </c>
      <c r="C22" s="66" t="s">
        <v>1</v>
      </c>
      <c r="D22" s="20"/>
      <c r="E22" s="15"/>
      <c r="F22" s="15"/>
      <c r="G22" s="15"/>
      <c r="H22" s="15"/>
      <c r="I22" s="24"/>
      <c r="J22" s="32">
        <f>SUM(D22:I22)</f>
        <v>0</v>
      </c>
      <c r="K22" s="28"/>
      <c r="L22" s="15"/>
      <c r="M22" s="15"/>
      <c r="N22" s="15"/>
      <c r="O22" s="15"/>
      <c r="P22" s="24"/>
      <c r="Q22" s="32">
        <f>SUM(K22:P22)</f>
        <v>0</v>
      </c>
      <c r="R22" s="28">
        <f>Q22+J22</f>
        <v>0</v>
      </c>
      <c r="S22" s="7"/>
    </row>
    <row r="23" spans="1:19" s="8" customFormat="1" ht="16.5" customHeight="1">
      <c r="A23" s="119"/>
      <c r="B23" s="59" t="s">
        <v>54</v>
      </c>
      <c r="C23" s="66" t="s">
        <v>2</v>
      </c>
      <c r="D23" s="20"/>
      <c r="E23" s="15"/>
      <c r="F23" s="15"/>
      <c r="G23" s="15"/>
      <c r="H23" s="15"/>
      <c r="I23" s="24"/>
      <c r="J23" s="32">
        <f>SUM(D23:I23)</f>
        <v>0</v>
      </c>
      <c r="K23" s="28"/>
      <c r="L23" s="15"/>
      <c r="M23" s="15"/>
      <c r="N23" s="15"/>
      <c r="O23" s="15"/>
      <c r="P23" s="24"/>
      <c r="Q23" s="32">
        <f>SUM(K23:P23)</f>
        <v>0</v>
      </c>
      <c r="R23" s="28">
        <f>Q23+J23</f>
        <v>0</v>
      </c>
      <c r="S23" s="7"/>
    </row>
    <row r="24" spans="1:19" s="8" customFormat="1" ht="16.5" customHeight="1" thickBot="1">
      <c r="A24" s="120"/>
      <c r="B24" s="60" t="s">
        <v>55</v>
      </c>
      <c r="C24" s="67" t="s">
        <v>3</v>
      </c>
      <c r="D24" s="21">
        <f aca="true" t="shared" si="6" ref="D24:Q24">IF(D22=0,,D23/D22*1000)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25">
        <f t="shared" si="6"/>
        <v>0</v>
      </c>
      <c r="J24" s="33">
        <f t="shared" si="6"/>
        <v>0</v>
      </c>
      <c r="K24" s="29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25">
        <f t="shared" si="6"/>
        <v>0</v>
      </c>
      <c r="Q24" s="33">
        <f t="shared" si="6"/>
        <v>0</v>
      </c>
      <c r="R24" s="29">
        <f>IF(R22=0,,(R23/R22)*1000)</f>
        <v>0</v>
      </c>
      <c r="S24" s="10"/>
    </row>
    <row r="25" spans="1:19" s="8" customFormat="1" ht="16.5" customHeight="1">
      <c r="A25" s="118" t="s">
        <v>59</v>
      </c>
      <c r="B25" s="59" t="s">
        <v>53</v>
      </c>
      <c r="C25" s="66" t="s">
        <v>1</v>
      </c>
      <c r="D25" s="20"/>
      <c r="E25" s="15"/>
      <c r="F25" s="15"/>
      <c r="G25" s="15"/>
      <c r="H25" s="15"/>
      <c r="I25" s="24"/>
      <c r="J25" s="32">
        <f>SUM(D25:I25)</f>
        <v>0</v>
      </c>
      <c r="K25" s="28"/>
      <c r="L25" s="15"/>
      <c r="M25" s="15"/>
      <c r="N25" s="15"/>
      <c r="O25" s="15"/>
      <c r="P25" s="24"/>
      <c r="Q25" s="32">
        <f>SUM(K25:P25)</f>
        <v>0</v>
      </c>
      <c r="R25" s="28">
        <f>Q25+J25</f>
        <v>0</v>
      </c>
      <c r="S25" s="7"/>
    </row>
    <row r="26" spans="1:19" s="8" customFormat="1" ht="16.5" customHeight="1">
      <c r="A26" s="119"/>
      <c r="B26" s="59" t="s">
        <v>54</v>
      </c>
      <c r="C26" s="66" t="s">
        <v>2</v>
      </c>
      <c r="D26" s="20"/>
      <c r="E26" s="15"/>
      <c r="F26" s="15"/>
      <c r="G26" s="15"/>
      <c r="H26" s="15"/>
      <c r="I26" s="24"/>
      <c r="J26" s="32">
        <f>SUM(D26:I26)</f>
        <v>0</v>
      </c>
      <c r="K26" s="28"/>
      <c r="L26" s="15"/>
      <c r="M26" s="15"/>
      <c r="N26" s="15"/>
      <c r="O26" s="15"/>
      <c r="P26" s="24"/>
      <c r="Q26" s="32">
        <f>SUM(K26:P26)</f>
        <v>0</v>
      </c>
      <c r="R26" s="28">
        <f>Q26+J26</f>
        <v>0</v>
      </c>
      <c r="S26" s="7"/>
    </row>
    <row r="27" spans="1:19" s="8" customFormat="1" ht="16.5" customHeight="1" thickBot="1">
      <c r="A27" s="120"/>
      <c r="B27" s="60" t="s">
        <v>55</v>
      </c>
      <c r="C27" s="67" t="s">
        <v>3</v>
      </c>
      <c r="D27" s="21">
        <f aca="true" t="shared" si="7" ref="D27:Q27">IF(D25=0,,D26/D25*1000)</f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25">
        <f t="shared" si="7"/>
        <v>0</v>
      </c>
      <c r="J27" s="33">
        <f t="shared" si="7"/>
        <v>0</v>
      </c>
      <c r="K27" s="29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25">
        <f t="shared" si="7"/>
        <v>0</v>
      </c>
      <c r="Q27" s="33">
        <f t="shared" si="7"/>
        <v>0</v>
      </c>
      <c r="R27" s="29">
        <f>IF(R25=0,,(R26/R25)*1000)</f>
        <v>0</v>
      </c>
      <c r="S27" s="10"/>
    </row>
    <row r="28" spans="1:19" s="8" customFormat="1" ht="16.5" customHeight="1">
      <c r="A28" s="118" t="s">
        <v>60</v>
      </c>
      <c r="B28" s="59" t="s">
        <v>53</v>
      </c>
      <c r="C28" s="66" t="s">
        <v>1</v>
      </c>
      <c r="D28" s="20"/>
      <c r="E28" s="15"/>
      <c r="F28" s="15"/>
      <c r="G28" s="15"/>
      <c r="H28" s="15"/>
      <c r="I28" s="24"/>
      <c r="J28" s="32">
        <f>SUM(D28:I28)</f>
        <v>0</v>
      </c>
      <c r="K28" s="28"/>
      <c r="L28" s="15"/>
      <c r="M28" s="15"/>
      <c r="N28" s="15"/>
      <c r="O28" s="15"/>
      <c r="P28" s="24"/>
      <c r="Q28" s="32">
        <f>SUM(K28:P28)</f>
        <v>0</v>
      </c>
      <c r="R28" s="28">
        <f>Q28+J28</f>
        <v>0</v>
      </c>
      <c r="S28" s="7"/>
    </row>
    <row r="29" spans="1:19" s="8" customFormat="1" ht="16.5" customHeight="1">
      <c r="A29" s="119"/>
      <c r="B29" s="59" t="s">
        <v>54</v>
      </c>
      <c r="C29" s="66" t="s">
        <v>2</v>
      </c>
      <c r="D29" s="20"/>
      <c r="E29" s="15"/>
      <c r="F29" s="15"/>
      <c r="G29" s="15"/>
      <c r="H29" s="15"/>
      <c r="I29" s="24"/>
      <c r="J29" s="32">
        <f>SUM(D29:I29)</f>
        <v>0</v>
      </c>
      <c r="K29" s="28"/>
      <c r="L29" s="15"/>
      <c r="M29" s="15"/>
      <c r="N29" s="15"/>
      <c r="O29" s="15"/>
      <c r="P29" s="24"/>
      <c r="Q29" s="32">
        <f>SUM(K29:P29)</f>
        <v>0</v>
      </c>
      <c r="R29" s="28">
        <f>Q29+J29</f>
        <v>0</v>
      </c>
      <c r="S29" s="7"/>
    </row>
    <row r="30" spans="1:19" s="8" customFormat="1" ht="16.5" customHeight="1" thickBot="1">
      <c r="A30" s="120"/>
      <c r="B30" s="60" t="s">
        <v>55</v>
      </c>
      <c r="C30" s="67" t="s">
        <v>3</v>
      </c>
      <c r="D30" s="21">
        <f aca="true" t="shared" si="8" ref="D30:Q30">IF(D28=0,,D29/D28*1000)</f>
        <v>0</v>
      </c>
      <c r="E30" s="16">
        <f t="shared" si="8"/>
        <v>0</v>
      </c>
      <c r="F30" s="16">
        <f t="shared" si="8"/>
        <v>0</v>
      </c>
      <c r="G30" s="16">
        <f t="shared" si="8"/>
        <v>0</v>
      </c>
      <c r="H30" s="16">
        <f t="shared" si="8"/>
        <v>0</v>
      </c>
      <c r="I30" s="25">
        <f t="shared" si="8"/>
        <v>0</v>
      </c>
      <c r="J30" s="33">
        <f t="shared" si="8"/>
        <v>0</v>
      </c>
      <c r="K30" s="29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25">
        <f t="shared" si="8"/>
        <v>0</v>
      </c>
      <c r="Q30" s="33">
        <f t="shared" si="8"/>
        <v>0</v>
      </c>
      <c r="R30" s="29">
        <f>IF(R28=0,,(R29/R28)*1000)</f>
        <v>0</v>
      </c>
      <c r="S30" s="10"/>
    </row>
    <row r="31" spans="1:19" s="8" customFormat="1" ht="16.5" customHeight="1">
      <c r="A31" s="118" t="s">
        <v>61</v>
      </c>
      <c r="B31" s="59" t="s">
        <v>53</v>
      </c>
      <c r="C31" s="66" t="s">
        <v>1</v>
      </c>
      <c r="D31" s="20"/>
      <c r="E31" s="15"/>
      <c r="F31" s="15"/>
      <c r="G31" s="15"/>
      <c r="H31" s="15"/>
      <c r="I31" s="24"/>
      <c r="J31" s="32">
        <f>SUM(D31:I31)</f>
        <v>0</v>
      </c>
      <c r="K31" s="28"/>
      <c r="L31" s="15"/>
      <c r="M31" s="15"/>
      <c r="N31" s="15"/>
      <c r="O31" s="15"/>
      <c r="P31" s="24"/>
      <c r="Q31" s="32">
        <f>SUM(K31:P31)</f>
        <v>0</v>
      </c>
      <c r="R31" s="28">
        <f>Q31+J31</f>
        <v>0</v>
      </c>
      <c r="S31" s="7"/>
    </row>
    <row r="32" spans="1:19" s="8" customFormat="1" ht="16.5" customHeight="1">
      <c r="A32" s="119"/>
      <c r="B32" s="59" t="s">
        <v>54</v>
      </c>
      <c r="C32" s="66" t="s">
        <v>2</v>
      </c>
      <c r="D32" s="22"/>
      <c r="E32" s="17"/>
      <c r="F32" s="17"/>
      <c r="G32" s="17"/>
      <c r="H32" s="17"/>
      <c r="I32" s="26"/>
      <c r="J32" s="34">
        <f>SUM(D32:I32)</f>
        <v>0</v>
      </c>
      <c r="K32" s="30"/>
      <c r="L32" s="17"/>
      <c r="M32" s="17"/>
      <c r="N32" s="17"/>
      <c r="O32" s="17"/>
      <c r="P32" s="26"/>
      <c r="Q32" s="34">
        <f>SUM(K32:P32)</f>
        <v>0</v>
      </c>
      <c r="R32" s="30">
        <f>Q32+J32</f>
        <v>0</v>
      </c>
      <c r="S32" s="7"/>
    </row>
    <row r="33" spans="1:19" s="8" customFormat="1" ht="16.5" customHeight="1" thickBot="1">
      <c r="A33" s="120"/>
      <c r="B33" s="60" t="s">
        <v>55</v>
      </c>
      <c r="C33" s="67" t="s">
        <v>3</v>
      </c>
      <c r="D33" s="21">
        <f aca="true" t="shared" si="9" ref="D33:Q33">IF(D31=0,,D32/D31*1000)</f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25">
        <f t="shared" si="9"/>
        <v>0</v>
      </c>
      <c r="J33" s="33">
        <f t="shared" si="9"/>
        <v>0</v>
      </c>
      <c r="K33" s="29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25">
        <f t="shared" si="9"/>
        <v>0</v>
      </c>
      <c r="Q33" s="33">
        <f t="shared" si="9"/>
        <v>0</v>
      </c>
      <c r="R33" s="29">
        <f>IF(R31=0,,(R32/R31)*1000)</f>
        <v>0</v>
      </c>
      <c r="S33" s="10"/>
    </row>
    <row r="34" spans="1:19" s="8" customFormat="1" ht="16.5" customHeight="1">
      <c r="A34" s="118" t="s">
        <v>62</v>
      </c>
      <c r="B34" s="59" t="s">
        <v>53</v>
      </c>
      <c r="C34" s="66" t="s">
        <v>1</v>
      </c>
      <c r="D34" s="20"/>
      <c r="E34" s="15"/>
      <c r="F34" s="15"/>
      <c r="G34" s="15"/>
      <c r="H34" s="15"/>
      <c r="I34" s="24"/>
      <c r="J34" s="32">
        <f>SUM(D34:I34)</f>
        <v>0</v>
      </c>
      <c r="K34" s="28"/>
      <c r="L34" s="15"/>
      <c r="M34" s="15"/>
      <c r="N34" s="15"/>
      <c r="O34" s="15"/>
      <c r="P34" s="24"/>
      <c r="Q34" s="32">
        <f>SUM(K34:P34)</f>
        <v>0</v>
      </c>
      <c r="R34" s="28">
        <f>Q34+J34</f>
        <v>0</v>
      </c>
      <c r="S34" s="7"/>
    </row>
    <row r="35" spans="1:19" s="8" customFormat="1" ht="16.5" customHeight="1">
      <c r="A35" s="119"/>
      <c r="B35" s="59" t="s">
        <v>54</v>
      </c>
      <c r="C35" s="66" t="s">
        <v>2</v>
      </c>
      <c r="D35" s="20"/>
      <c r="E35" s="15"/>
      <c r="F35" s="15"/>
      <c r="G35" s="15"/>
      <c r="H35" s="15"/>
      <c r="I35" s="24"/>
      <c r="J35" s="32">
        <f>SUM(D35:I35)</f>
        <v>0</v>
      </c>
      <c r="K35" s="28"/>
      <c r="L35" s="15"/>
      <c r="M35" s="15"/>
      <c r="N35" s="15"/>
      <c r="O35" s="15"/>
      <c r="P35" s="24"/>
      <c r="Q35" s="32">
        <f>SUM(K35:P35)</f>
        <v>0</v>
      </c>
      <c r="R35" s="28">
        <f>Q35+J35</f>
        <v>0</v>
      </c>
      <c r="S35" s="7"/>
    </row>
    <row r="36" spans="1:19" s="8" customFormat="1" ht="16.5" customHeight="1" thickBot="1">
      <c r="A36" s="120"/>
      <c r="B36" s="60" t="s">
        <v>55</v>
      </c>
      <c r="C36" s="67" t="s">
        <v>3</v>
      </c>
      <c r="D36" s="21">
        <f aca="true" t="shared" si="10" ref="D36:Q36">IF(D34=0,,D35/D34*1000)</f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25">
        <f t="shared" si="10"/>
        <v>0</v>
      </c>
      <c r="J36" s="33">
        <f t="shared" si="10"/>
        <v>0</v>
      </c>
      <c r="K36" s="29">
        <f t="shared" si="10"/>
        <v>0</v>
      </c>
      <c r="L36" s="16">
        <f t="shared" si="10"/>
        <v>0</v>
      </c>
      <c r="M36" s="16">
        <f t="shared" si="10"/>
        <v>0</v>
      </c>
      <c r="N36" s="16">
        <f t="shared" si="10"/>
        <v>0</v>
      </c>
      <c r="O36" s="16">
        <f t="shared" si="10"/>
        <v>0</v>
      </c>
      <c r="P36" s="25">
        <f t="shared" si="10"/>
        <v>0</v>
      </c>
      <c r="Q36" s="33">
        <f t="shared" si="10"/>
        <v>0</v>
      </c>
      <c r="R36" s="29">
        <f>IF(R34=0,,(R35/R34)*1000)</f>
        <v>0</v>
      </c>
      <c r="S36" s="10"/>
    </row>
    <row r="37" spans="1:19" s="8" customFormat="1" ht="16.5" customHeight="1">
      <c r="A37" s="118" t="s">
        <v>63</v>
      </c>
      <c r="B37" s="59" t="s">
        <v>53</v>
      </c>
      <c r="C37" s="66" t="s">
        <v>1</v>
      </c>
      <c r="D37" s="23"/>
      <c r="E37" s="18"/>
      <c r="F37" s="18"/>
      <c r="G37" s="18"/>
      <c r="H37" s="18"/>
      <c r="I37" s="27"/>
      <c r="J37" s="35">
        <f>SUM(D37:I37)</f>
        <v>0</v>
      </c>
      <c r="K37" s="31"/>
      <c r="L37" s="18"/>
      <c r="M37" s="18"/>
      <c r="N37" s="18"/>
      <c r="O37" s="18"/>
      <c r="P37" s="27"/>
      <c r="Q37" s="35">
        <f>SUM(K37:P37)</f>
        <v>0</v>
      </c>
      <c r="R37" s="31">
        <f>Q37+J37</f>
        <v>0</v>
      </c>
      <c r="S37" s="7"/>
    </row>
    <row r="38" spans="1:19" s="8" customFormat="1" ht="16.5" customHeight="1">
      <c r="A38" s="119"/>
      <c r="B38" s="59" t="s">
        <v>54</v>
      </c>
      <c r="C38" s="66" t="s">
        <v>2</v>
      </c>
      <c r="D38" s="22"/>
      <c r="E38" s="17"/>
      <c r="F38" s="17"/>
      <c r="G38" s="17"/>
      <c r="H38" s="17"/>
      <c r="I38" s="26"/>
      <c r="J38" s="34">
        <f>SUM(D38:I38)</f>
        <v>0</v>
      </c>
      <c r="K38" s="30"/>
      <c r="L38" s="17"/>
      <c r="M38" s="17"/>
      <c r="N38" s="17"/>
      <c r="O38" s="17"/>
      <c r="P38" s="26"/>
      <c r="Q38" s="34">
        <f>SUM(K38:P38)</f>
        <v>0</v>
      </c>
      <c r="R38" s="30">
        <f>Q38+J38</f>
        <v>0</v>
      </c>
      <c r="S38" s="7"/>
    </row>
    <row r="39" spans="1:19" s="8" customFormat="1" ht="16.5" customHeight="1" thickBot="1">
      <c r="A39" s="120"/>
      <c r="B39" s="60" t="s">
        <v>55</v>
      </c>
      <c r="C39" s="67" t="s">
        <v>3</v>
      </c>
      <c r="D39" s="21">
        <f aca="true" t="shared" si="11" ref="D39:Q39">IF(D37=0,,D38/D37*1000)</f>
        <v>0</v>
      </c>
      <c r="E39" s="16">
        <f t="shared" si="11"/>
        <v>0</v>
      </c>
      <c r="F39" s="16">
        <f t="shared" si="11"/>
        <v>0</v>
      </c>
      <c r="G39" s="16">
        <f t="shared" si="11"/>
        <v>0</v>
      </c>
      <c r="H39" s="16">
        <f t="shared" si="11"/>
        <v>0</v>
      </c>
      <c r="I39" s="25">
        <f t="shared" si="11"/>
        <v>0</v>
      </c>
      <c r="J39" s="33">
        <f t="shared" si="11"/>
        <v>0</v>
      </c>
      <c r="K39" s="29">
        <f t="shared" si="11"/>
        <v>0</v>
      </c>
      <c r="L39" s="16">
        <f t="shared" si="11"/>
        <v>0</v>
      </c>
      <c r="M39" s="16">
        <f t="shared" si="11"/>
        <v>0</v>
      </c>
      <c r="N39" s="16">
        <f t="shared" si="11"/>
        <v>0</v>
      </c>
      <c r="O39" s="16">
        <f t="shared" si="11"/>
        <v>0</v>
      </c>
      <c r="P39" s="25">
        <f t="shared" si="11"/>
        <v>0</v>
      </c>
      <c r="Q39" s="33">
        <f t="shared" si="11"/>
        <v>0</v>
      </c>
      <c r="R39" s="29">
        <f>IF(R37=0,,(R38/R37)*1000)</f>
        <v>0</v>
      </c>
      <c r="S39" s="10"/>
    </row>
    <row r="40" spans="1:19" s="8" customFormat="1" ht="16.5" customHeight="1">
      <c r="A40" s="121" t="s">
        <v>4</v>
      </c>
      <c r="B40" s="59" t="s">
        <v>53</v>
      </c>
      <c r="C40" s="66" t="s">
        <v>1</v>
      </c>
      <c r="D40" s="23"/>
      <c r="E40" s="18"/>
      <c r="F40" s="18"/>
      <c r="G40" s="18"/>
      <c r="H40" s="18"/>
      <c r="I40" s="27"/>
      <c r="J40" s="35">
        <f>SUM(D40:I40)</f>
        <v>0</v>
      </c>
      <c r="K40" s="31"/>
      <c r="L40" s="18"/>
      <c r="M40" s="18"/>
      <c r="N40" s="18">
        <f aca="true" t="shared" si="12" ref="N40:P41">N4+N7+N10+N13+N16+N19+N22+N25+N28+N31+N34+N37</f>
        <v>0</v>
      </c>
      <c r="O40" s="18">
        <f t="shared" si="12"/>
        <v>0</v>
      </c>
      <c r="P40" s="27">
        <f t="shared" si="12"/>
        <v>0</v>
      </c>
      <c r="Q40" s="35">
        <f>SUM(K40:P40)</f>
        <v>0</v>
      </c>
      <c r="R40" s="31">
        <f>Q40+J40</f>
        <v>0</v>
      </c>
      <c r="S40" s="11"/>
    </row>
    <row r="41" spans="1:19" s="8" customFormat="1" ht="16.5" customHeight="1">
      <c r="A41" s="122"/>
      <c r="B41" s="59" t="s">
        <v>54</v>
      </c>
      <c r="C41" s="66" t="s">
        <v>2</v>
      </c>
      <c r="D41" s="22"/>
      <c r="E41" s="17"/>
      <c r="F41" s="17"/>
      <c r="G41" s="17"/>
      <c r="H41" s="17"/>
      <c r="I41" s="26"/>
      <c r="J41" s="34">
        <f>SUM(D41:I41)</f>
        <v>0</v>
      </c>
      <c r="K41" s="30"/>
      <c r="L41" s="17"/>
      <c r="M41" s="17"/>
      <c r="N41" s="17">
        <f t="shared" si="12"/>
        <v>0</v>
      </c>
      <c r="O41" s="17">
        <f t="shared" si="12"/>
        <v>0</v>
      </c>
      <c r="P41" s="26">
        <f t="shared" si="12"/>
        <v>0</v>
      </c>
      <c r="Q41" s="34">
        <f>SUM(K41:P41)</f>
        <v>0</v>
      </c>
      <c r="R41" s="30">
        <f>Q41+J41</f>
        <v>0</v>
      </c>
      <c r="S41" s="7"/>
    </row>
    <row r="42" spans="1:19" s="8" customFormat="1" ht="16.5" customHeight="1" thickBot="1">
      <c r="A42" s="123"/>
      <c r="B42" s="60" t="s">
        <v>55</v>
      </c>
      <c r="C42" s="67" t="s">
        <v>3</v>
      </c>
      <c r="D42" s="21">
        <f aca="true" t="shared" si="13" ref="D42:Q42">IF(D40=0,,D41/D40*1000)</f>
        <v>0</v>
      </c>
      <c r="E42" s="16">
        <f t="shared" si="13"/>
        <v>0</v>
      </c>
      <c r="F42" s="16">
        <f t="shared" si="13"/>
        <v>0</v>
      </c>
      <c r="G42" s="16">
        <f t="shared" si="13"/>
        <v>0</v>
      </c>
      <c r="H42" s="16">
        <f t="shared" si="13"/>
        <v>0</v>
      </c>
      <c r="I42" s="25">
        <f t="shared" si="13"/>
        <v>0</v>
      </c>
      <c r="J42" s="33">
        <f t="shared" si="13"/>
        <v>0</v>
      </c>
      <c r="K42" s="29">
        <f t="shared" si="13"/>
        <v>0</v>
      </c>
      <c r="L42" s="16">
        <f t="shared" si="13"/>
        <v>0</v>
      </c>
      <c r="M42" s="16">
        <f t="shared" si="13"/>
        <v>0</v>
      </c>
      <c r="N42" s="16">
        <f t="shared" si="13"/>
        <v>0</v>
      </c>
      <c r="O42" s="16">
        <f t="shared" si="13"/>
        <v>0</v>
      </c>
      <c r="P42" s="25">
        <f t="shared" si="13"/>
        <v>0</v>
      </c>
      <c r="Q42" s="33">
        <f t="shared" si="13"/>
        <v>0</v>
      </c>
      <c r="R42" s="29">
        <f>IF(R40=0,,(R41/R40)*1000)</f>
        <v>0</v>
      </c>
      <c r="S42" s="10"/>
    </row>
    <row r="43" spans="1:19" s="8" customFormat="1" ht="24" customHeight="1" thickBot="1">
      <c r="A43" s="124" t="s">
        <v>64</v>
      </c>
      <c r="B43" s="125"/>
      <c r="C43" s="126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4" ht="16.5" customHeight="1">
      <c r="A44" s="75" t="str">
        <f>'総合計'!A53</f>
        <v>※すべて確定値。</v>
      </c>
      <c r="B44" s="75"/>
      <c r="C44" s="75"/>
      <c r="D44" s="12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4">
    <mergeCell ref="A4:A6"/>
    <mergeCell ref="A7:A9"/>
    <mergeCell ref="A10:A12"/>
    <mergeCell ref="A13:A15"/>
    <mergeCell ref="A16:A18"/>
    <mergeCell ref="A19:A21"/>
    <mergeCell ref="A22:A24"/>
    <mergeCell ref="A25:A27"/>
    <mergeCell ref="A40:A42"/>
    <mergeCell ref="A43:C43"/>
    <mergeCell ref="A28:A30"/>
    <mergeCell ref="A31:A33"/>
    <mergeCell ref="A34:A36"/>
    <mergeCell ref="A37:A39"/>
  </mergeCells>
  <printOptions horizontalCentered="1" vertic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scale="70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43" sqref="J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421875" style="0" customWidth="1"/>
    <col min="11" max="16" width="10.7109375" style="0" customWidth="1"/>
    <col min="17" max="18" width="11.421875" style="0" customWidth="1"/>
    <col min="19" max="19" width="6.00390625" style="0" customWidth="1"/>
  </cols>
  <sheetData>
    <row r="1" spans="1:16" ht="27.75" customHeight="1">
      <c r="A1" s="51" t="s">
        <v>67</v>
      </c>
      <c r="B1" s="104" t="s">
        <v>72</v>
      </c>
      <c r="C1" s="5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70" t="s">
        <v>4</v>
      </c>
      <c r="B2" s="7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50">
        <f>'総合計'!Q2</f>
        <v>41346</v>
      </c>
    </row>
    <row r="3" spans="1:19" ht="24" customHeight="1" thickBot="1">
      <c r="A3" s="62"/>
      <c r="B3" s="63"/>
      <c r="C3" s="63"/>
      <c r="D3" s="76" t="s">
        <v>28</v>
      </c>
      <c r="E3" s="78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3" t="s">
        <v>15</v>
      </c>
      <c r="R3" s="84" t="s">
        <v>16</v>
      </c>
      <c r="S3" s="2"/>
    </row>
    <row r="4" spans="1:19" s="8" customFormat="1" ht="16.5" customHeight="1">
      <c r="A4" s="118" t="s">
        <v>47</v>
      </c>
      <c r="B4" s="59" t="s">
        <v>9</v>
      </c>
      <c r="C4" s="65" t="s">
        <v>1</v>
      </c>
      <c r="D4" s="19">
        <f>'B一般'!D4+'B原料'!D4</f>
        <v>34091</v>
      </c>
      <c r="E4" s="15">
        <f>'B一般'!E4+'B原料'!E4</f>
        <v>10177</v>
      </c>
      <c r="F4" s="15">
        <f>'B一般'!F4+'B原料'!F4</f>
        <v>3514</v>
      </c>
      <c r="G4" s="15">
        <f>'B一般'!G4+'B原料'!G4</f>
        <v>33522</v>
      </c>
      <c r="H4" s="15">
        <f>'B一般'!H4+'B原料'!H4</f>
        <v>40480</v>
      </c>
      <c r="I4" s="24">
        <f>'B一般'!I4+'B原料'!I4</f>
        <v>10733</v>
      </c>
      <c r="J4" s="37">
        <f>'B一般'!J4+'B原料'!J4</f>
        <v>132517</v>
      </c>
      <c r="K4" s="28">
        <f>'B一般'!K4+'B原料'!K4</f>
        <v>912</v>
      </c>
      <c r="L4" s="15">
        <f>'B一般'!L4+'B原料'!L4</f>
        <v>57482</v>
      </c>
      <c r="M4" s="15">
        <f>'B一般'!M4+'B原料'!M4</f>
        <v>27179</v>
      </c>
      <c r="N4" s="15">
        <f>'B一般'!N4+'B原料'!N4</f>
        <v>11833</v>
      </c>
      <c r="O4" s="15">
        <f>'B一般'!O4+'B原料'!O4</f>
        <v>36241</v>
      </c>
      <c r="P4" s="24">
        <f>'B一般'!P4+'B原料'!P4</f>
        <v>45637</v>
      </c>
      <c r="Q4" s="37">
        <f>'B一般'!Q4+'B原料'!Q4</f>
        <v>179284</v>
      </c>
      <c r="R4" s="28">
        <f>'B一般'!R4+'B原料'!R4</f>
        <v>311801</v>
      </c>
      <c r="S4" s="7"/>
    </row>
    <row r="5" spans="1:19" s="8" customFormat="1" ht="16.5" customHeight="1">
      <c r="A5" s="119"/>
      <c r="B5" s="59" t="s">
        <v>10</v>
      </c>
      <c r="C5" s="66" t="s">
        <v>2</v>
      </c>
      <c r="D5" s="20">
        <f>'B一般'!D5+'B原料'!D5</f>
        <v>2515192</v>
      </c>
      <c r="E5" s="15">
        <f>'B一般'!E5+'B原料'!E5</f>
        <v>779794</v>
      </c>
      <c r="F5" s="15">
        <f>'B一般'!F5+'B原料'!F5</f>
        <v>281399</v>
      </c>
      <c r="G5" s="15">
        <f>'B一般'!G5+'B原料'!G5</f>
        <v>2575155</v>
      </c>
      <c r="H5" s="15">
        <f>'B一般'!H5+'B原料'!H5</f>
        <v>2940704</v>
      </c>
      <c r="I5" s="24">
        <f>'B一般'!I5+'B原料'!I5</f>
        <v>773298</v>
      </c>
      <c r="J5" s="32">
        <f>'B一般'!J5+'B原料'!J5</f>
        <v>9865542</v>
      </c>
      <c r="K5" s="28">
        <f>'B一般'!K5+'B原料'!K5</f>
        <v>65790</v>
      </c>
      <c r="L5" s="15">
        <f>'B一般'!L5+'B原料'!L5</f>
        <v>3900875</v>
      </c>
      <c r="M5" s="15">
        <f>'B一般'!M5+'B原料'!M5</f>
        <v>1846883</v>
      </c>
      <c r="N5" s="15">
        <f>'B一般'!N5+'B原料'!N5</f>
        <v>804105</v>
      </c>
      <c r="O5" s="15">
        <f>'B一般'!O5+'B原料'!O5</f>
        <v>2902080</v>
      </c>
      <c r="P5" s="24">
        <f>'B一般'!P5+'B原料'!P5</f>
        <v>4102890</v>
      </c>
      <c r="Q5" s="32">
        <f>'B一般'!Q5+'B原料'!Q5</f>
        <v>13622623</v>
      </c>
      <c r="R5" s="28">
        <f>'B一般'!R5+'B原料'!R5</f>
        <v>23488165</v>
      </c>
      <c r="S5" s="7"/>
    </row>
    <row r="6" spans="1:19" s="8" customFormat="1" ht="16.5" customHeight="1" thickBot="1">
      <c r="A6" s="120"/>
      <c r="B6" s="60" t="s">
        <v>18</v>
      </c>
      <c r="C6" s="67" t="s">
        <v>3</v>
      </c>
      <c r="D6" s="21">
        <f>IF(D4=0,,D5/D4*1000)</f>
        <v>73778.76858995043</v>
      </c>
      <c r="E6" s="16">
        <f>IF(E4=0,,E5/E4*1000)</f>
        <v>76623.16989289575</v>
      </c>
      <c r="F6" s="16">
        <f>IF(F4=0,,F5/F4*1000)</f>
        <v>80079.39669891862</v>
      </c>
      <c r="G6" s="16">
        <f aca="true" t="shared" si="0" ref="G6:R6">IF(G4=0,,G5/G4*1000)</f>
        <v>76819.84965097549</v>
      </c>
      <c r="H6" s="16">
        <f t="shared" si="0"/>
        <v>72645.84980237154</v>
      </c>
      <c r="I6" s="25">
        <f t="shared" si="0"/>
        <v>72048.63505077797</v>
      </c>
      <c r="J6" s="33">
        <f t="shared" si="0"/>
        <v>74447.3690168054</v>
      </c>
      <c r="K6" s="29">
        <f t="shared" si="0"/>
        <v>72138.15789473684</v>
      </c>
      <c r="L6" s="16">
        <f t="shared" si="0"/>
        <v>67862.54827598204</v>
      </c>
      <c r="M6" s="16">
        <f t="shared" si="0"/>
        <v>67952.57367820744</v>
      </c>
      <c r="N6" s="16">
        <f t="shared" si="0"/>
        <v>67954.44942111045</v>
      </c>
      <c r="O6" s="16">
        <f t="shared" si="0"/>
        <v>80077.2605612428</v>
      </c>
      <c r="P6" s="25">
        <f t="shared" si="0"/>
        <v>89902.71051997282</v>
      </c>
      <c r="Q6" s="33">
        <f t="shared" si="0"/>
        <v>75983.48430423239</v>
      </c>
      <c r="R6" s="29">
        <f t="shared" si="0"/>
        <v>75330.62754769869</v>
      </c>
      <c r="S6" s="10"/>
    </row>
    <row r="7" spans="1:19" s="8" customFormat="1" ht="16.5" customHeight="1">
      <c r="A7" s="118" t="s">
        <v>19</v>
      </c>
      <c r="B7" s="59" t="s">
        <v>9</v>
      </c>
      <c r="C7" s="66" t="s">
        <v>1</v>
      </c>
      <c r="D7" s="20">
        <f>'B一般'!D7+'B原料'!D7</f>
        <v>28938</v>
      </c>
      <c r="E7" s="15">
        <f>'B一般'!E7+'B原料'!E7</f>
        <v>6015</v>
      </c>
      <c r="F7" s="15">
        <f>'B一般'!F7+'B原料'!F7</f>
        <v>26854</v>
      </c>
      <c r="G7" s="15">
        <f>'B一般'!G7+'B原料'!G7</f>
        <v>45787</v>
      </c>
      <c r="H7" s="15">
        <f>'B一般'!H7+'B原料'!H7</f>
        <v>26458</v>
      </c>
      <c r="I7" s="24">
        <f>'B一般'!I7+'B原料'!I7</f>
        <v>46591</v>
      </c>
      <c r="J7" s="32">
        <f>'B一般'!J7+'B原料'!J7</f>
        <v>180643</v>
      </c>
      <c r="K7" s="28">
        <f>'B一般'!K7+'B原料'!K7</f>
        <v>11876</v>
      </c>
      <c r="L7" s="15">
        <f>'B一般'!L7+'B原料'!L7</f>
        <v>35580</v>
      </c>
      <c r="M7" s="15">
        <f>'B一般'!M7+'B原料'!M7</f>
        <v>32767</v>
      </c>
      <c r="N7" s="15">
        <f>'B一般'!N7+'B原料'!N7</f>
        <v>23659</v>
      </c>
      <c r="O7" s="15">
        <f>'B一般'!O7+'B原料'!O7</f>
        <v>39093</v>
      </c>
      <c r="P7" s="24">
        <f>'B一般'!P7+'B原料'!P7</f>
        <v>0</v>
      </c>
      <c r="Q7" s="32">
        <f>'B一般'!Q7+'B原料'!Q7</f>
        <v>142975</v>
      </c>
      <c r="R7" s="28">
        <f>'B一般'!R7+'B原料'!R7</f>
        <v>323618</v>
      </c>
      <c r="S7" s="7"/>
    </row>
    <row r="8" spans="1:19" s="8" customFormat="1" ht="16.5" customHeight="1">
      <c r="A8" s="119"/>
      <c r="B8" s="59" t="s">
        <v>10</v>
      </c>
      <c r="C8" s="66" t="s">
        <v>2</v>
      </c>
      <c r="D8" s="20">
        <f>'B一般'!D8+'B原料'!D8</f>
        <v>2138680</v>
      </c>
      <c r="E8" s="15">
        <f>'B一般'!E8+'B原料'!E8</f>
        <v>452434</v>
      </c>
      <c r="F8" s="15">
        <f>'B一般'!F8+'B原料'!F8</f>
        <v>2222698</v>
      </c>
      <c r="G8" s="15">
        <f>'B一般'!G8+'B原料'!G8</f>
        <v>3662355</v>
      </c>
      <c r="H8" s="15">
        <f>'B一般'!H8+'B原料'!H8</f>
        <v>1908627</v>
      </c>
      <c r="I8" s="24">
        <f>'B一般'!I8+'B原料'!I8</f>
        <v>3360773</v>
      </c>
      <c r="J8" s="32">
        <f>'B一般'!J8+'B原料'!J8</f>
        <v>13745567</v>
      </c>
      <c r="K8" s="28">
        <f>'B一般'!K8+'B原料'!K8</f>
        <v>817517</v>
      </c>
      <c r="L8" s="15">
        <f>'B一般'!L8+'B原料'!L8</f>
        <v>2354411</v>
      </c>
      <c r="M8" s="15">
        <f>'B一般'!M8+'B原料'!M8</f>
        <v>2206903</v>
      </c>
      <c r="N8" s="15">
        <f>'B一般'!N8+'B原料'!N8</f>
        <v>1575809</v>
      </c>
      <c r="O8" s="15">
        <f>'B一般'!O8+'B原料'!O8</f>
        <v>2984167</v>
      </c>
      <c r="P8" s="24">
        <f>'B一般'!P8+'B原料'!P8</f>
        <v>0</v>
      </c>
      <c r="Q8" s="32">
        <f>'B一般'!Q8+'B原料'!Q8</f>
        <v>9938807</v>
      </c>
      <c r="R8" s="28">
        <f>'B一般'!R8+'B原料'!R8</f>
        <v>23684374</v>
      </c>
      <c r="S8" s="7"/>
    </row>
    <row r="9" spans="1:19" s="8" customFormat="1" ht="16.5" customHeight="1" thickBot="1">
      <c r="A9" s="120"/>
      <c r="B9" s="60" t="s">
        <v>18</v>
      </c>
      <c r="C9" s="67" t="s">
        <v>3</v>
      </c>
      <c r="D9" s="21">
        <f>IF(D7=0,,D8/D7*1000)</f>
        <v>73905.59126408183</v>
      </c>
      <c r="E9" s="16">
        <f>IF(E7=0,,E8/E7*1000)</f>
        <v>75217.62261014132</v>
      </c>
      <c r="F9" s="16">
        <f>IF(F7=0,,F8/F7*1000)</f>
        <v>82769.71773292619</v>
      </c>
      <c r="G9" s="16">
        <f aca="true" t="shared" si="1" ref="G9:R9">IF(G7=0,,G8/G7*1000)</f>
        <v>79986.78664249678</v>
      </c>
      <c r="H9" s="16">
        <f t="shared" si="1"/>
        <v>72137.99228966664</v>
      </c>
      <c r="I9" s="25">
        <f t="shared" si="1"/>
        <v>72133.52364190509</v>
      </c>
      <c r="J9" s="33">
        <f t="shared" si="1"/>
        <v>76092.44199885962</v>
      </c>
      <c r="K9" s="29">
        <f t="shared" si="1"/>
        <v>68837.73997979118</v>
      </c>
      <c r="L9" s="16">
        <f t="shared" si="1"/>
        <v>66172.31590781339</v>
      </c>
      <c r="M9" s="16">
        <f t="shared" si="1"/>
        <v>67351.39011810663</v>
      </c>
      <c r="N9" s="16">
        <f t="shared" si="1"/>
        <v>66605.05515871338</v>
      </c>
      <c r="O9" s="16">
        <f t="shared" si="1"/>
        <v>76335.07277517713</v>
      </c>
      <c r="P9" s="25">
        <f t="shared" si="1"/>
        <v>0</v>
      </c>
      <c r="Q9" s="33">
        <f t="shared" si="1"/>
        <v>69514.29970274524</v>
      </c>
      <c r="R9" s="29">
        <f t="shared" si="1"/>
        <v>73186.20719490264</v>
      </c>
      <c r="S9" s="7"/>
    </row>
    <row r="10" spans="1:19" s="8" customFormat="1" ht="16.5" customHeight="1">
      <c r="A10" s="118" t="s">
        <v>20</v>
      </c>
      <c r="B10" s="59" t="s">
        <v>9</v>
      </c>
      <c r="C10" s="66" t="s">
        <v>1</v>
      </c>
      <c r="D10" s="20">
        <f>'B一般'!D10+'B原料'!D10</f>
        <v>4669</v>
      </c>
      <c r="E10" s="15">
        <f>'B一般'!E10+'B原料'!E10</f>
        <v>19242</v>
      </c>
      <c r="F10" s="15">
        <f>'B一般'!F10+'B原料'!F10</f>
        <v>0</v>
      </c>
      <c r="G10" s="15">
        <f>'B一般'!G10+'B原料'!G10</f>
        <v>11806</v>
      </c>
      <c r="H10" s="15">
        <f>'B一般'!H10+'B原料'!H10</f>
        <v>11862</v>
      </c>
      <c r="I10" s="24">
        <f>'B一般'!I10+'B原料'!I10</f>
        <v>23593</v>
      </c>
      <c r="J10" s="32">
        <f>'B一般'!J10+'B原料'!J10</f>
        <v>71172</v>
      </c>
      <c r="K10" s="28">
        <f>'B一般'!K10+'B原料'!K10</f>
        <v>23671</v>
      </c>
      <c r="L10" s="15">
        <f>'B一般'!L10+'B原料'!L10</f>
        <v>11598</v>
      </c>
      <c r="M10" s="15">
        <f>'B一般'!M10+'B原料'!M10</f>
        <v>25488</v>
      </c>
      <c r="N10" s="15">
        <f>'B一般'!N10+'B原料'!N10</f>
        <v>0</v>
      </c>
      <c r="O10" s="15">
        <f>'B一般'!O10+'B原料'!O10</f>
        <v>11998</v>
      </c>
      <c r="P10" s="24">
        <f>'B一般'!P10+'B原料'!P10</f>
        <v>0</v>
      </c>
      <c r="Q10" s="32">
        <f>'B一般'!Q10+'B原料'!Q10</f>
        <v>72755</v>
      </c>
      <c r="R10" s="28">
        <f>'B一般'!R10+'B原料'!R10</f>
        <v>143927</v>
      </c>
      <c r="S10" s="7"/>
    </row>
    <row r="11" spans="1:19" s="8" customFormat="1" ht="16.5" customHeight="1">
      <c r="A11" s="119"/>
      <c r="B11" s="59" t="s">
        <v>10</v>
      </c>
      <c r="C11" s="66" t="s">
        <v>2</v>
      </c>
      <c r="D11" s="22">
        <f>'B一般'!D11+'B原料'!D11</f>
        <v>329443</v>
      </c>
      <c r="E11" s="17">
        <f>'B一般'!E11+'B原料'!E11</f>
        <v>1424459</v>
      </c>
      <c r="F11" s="17">
        <f>'B一般'!F11+'B原料'!F11</f>
        <v>0</v>
      </c>
      <c r="G11" s="17">
        <f>'B一般'!G11+'B原料'!G11</f>
        <v>926911</v>
      </c>
      <c r="H11" s="17">
        <f>'B一般'!H11+'B原料'!H11</f>
        <v>828168</v>
      </c>
      <c r="I11" s="26">
        <f>'B一般'!I11+'B原料'!I11</f>
        <v>1662756</v>
      </c>
      <c r="J11" s="34">
        <f>'B一般'!J11+'B原料'!J11</f>
        <v>5171737</v>
      </c>
      <c r="K11" s="30">
        <f>'B一般'!K11+'B原料'!K11</f>
        <v>1622371</v>
      </c>
      <c r="L11" s="17">
        <f>'B一般'!L11+'B原料'!L11</f>
        <v>766675</v>
      </c>
      <c r="M11" s="17">
        <f>'B一般'!M11+'B原料'!M11</f>
        <v>1751513</v>
      </c>
      <c r="N11" s="17">
        <f>'B一般'!N11+'B原料'!N11</f>
        <v>0</v>
      </c>
      <c r="O11" s="17">
        <f>'B一般'!O11+'B原料'!O11</f>
        <v>1027994</v>
      </c>
      <c r="P11" s="26">
        <f>'B一般'!P11+'B原料'!P11</f>
        <v>0</v>
      </c>
      <c r="Q11" s="34">
        <f>'B一般'!Q11+'B原料'!Q11</f>
        <v>5168553</v>
      </c>
      <c r="R11" s="30">
        <f>'B一般'!R11+'B原料'!R11</f>
        <v>10340290</v>
      </c>
      <c r="S11" s="7"/>
    </row>
    <row r="12" spans="1:19" s="8" customFormat="1" ht="16.5" customHeight="1" thickBot="1">
      <c r="A12" s="120"/>
      <c r="B12" s="60" t="s">
        <v>18</v>
      </c>
      <c r="C12" s="67" t="s">
        <v>3</v>
      </c>
      <c r="D12" s="21">
        <f>IF(D10=0,,D11/D10*1000)</f>
        <v>70559.64874705505</v>
      </c>
      <c r="E12" s="16">
        <f>IF(E10=0,,E11/E10*1000)</f>
        <v>74028.63527699823</v>
      </c>
      <c r="F12" s="16">
        <f>IF(F10=0,,F11/F10*1000)</f>
        <v>0</v>
      </c>
      <c r="G12" s="16">
        <f aca="true" t="shared" si="2" ref="G12:R12">IF(G10=0,,G11/G10*1000)</f>
        <v>78511.85837709639</v>
      </c>
      <c r="H12" s="16">
        <f t="shared" si="2"/>
        <v>69816.8942842691</v>
      </c>
      <c r="I12" s="25">
        <f t="shared" si="2"/>
        <v>70476.66680795152</v>
      </c>
      <c r="J12" s="33">
        <f t="shared" si="2"/>
        <v>72665.33187208453</v>
      </c>
      <c r="K12" s="29">
        <f t="shared" si="2"/>
        <v>68538.33805077944</v>
      </c>
      <c r="L12" s="16">
        <f t="shared" si="2"/>
        <v>66104.069667184</v>
      </c>
      <c r="M12" s="16">
        <f t="shared" si="2"/>
        <v>68719.12272441933</v>
      </c>
      <c r="N12" s="16">
        <f t="shared" si="2"/>
        <v>0</v>
      </c>
      <c r="O12" s="16">
        <f t="shared" si="2"/>
        <v>85680.44674112352</v>
      </c>
      <c r="P12" s="25">
        <f t="shared" si="2"/>
        <v>0</v>
      </c>
      <c r="Q12" s="33">
        <f t="shared" si="2"/>
        <v>71040.51955192082</v>
      </c>
      <c r="R12" s="29">
        <f t="shared" si="2"/>
        <v>71843.99035622225</v>
      </c>
      <c r="S12" s="10"/>
    </row>
    <row r="13" spans="1:19" s="8" customFormat="1" ht="16.5" customHeight="1">
      <c r="A13" s="118" t="s">
        <v>43</v>
      </c>
      <c r="B13" s="59" t="s">
        <v>9</v>
      </c>
      <c r="C13" s="66" t="s">
        <v>1</v>
      </c>
      <c r="D13" s="20">
        <f>'B一般'!D13+'B原料'!D13</f>
        <v>0</v>
      </c>
      <c r="E13" s="15">
        <f>'B一般'!E13+'B原料'!E13</f>
        <v>0</v>
      </c>
      <c r="F13" s="15">
        <f>'B一般'!F13+'B原料'!F13</f>
        <v>0</v>
      </c>
      <c r="G13" s="15">
        <f>'B一般'!G13+'B原料'!G13</f>
        <v>0</v>
      </c>
      <c r="H13" s="15">
        <f>'B一般'!H13+'B原料'!H13</f>
        <v>0</v>
      </c>
      <c r="I13" s="24">
        <f>'B一般'!I13+'B原料'!I13</f>
        <v>0</v>
      </c>
      <c r="J13" s="32">
        <f>'B一般'!J13+'B原料'!J13</f>
        <v>0</v>
      </c>
      <c r="K13" s="28">
        <f>'B一般'!K13+'B原料'!K13</f>
        <v>4416</v>
      </c>
      <c r="L13" s="15">
        <f>'B一般'!L13+'B原料'!L13</f>
        <v>0</v>
      </c>
      <c r="M13" s="15">
        <f>'B一般'!M13+'B原料'!M13</f>
        <v>530</v>
      </c>
      <c r="N13" s="15">
        <f>'B一般'!N13+'B原料'!N13</f>
        <v>9900</v>
      </c>
      <c r="O13" s="15">
        <f>'B一般'!O13+'B原料'!O13</f>
        <v>0</v>
      </c>
      <c r="P13" s="24">
        <f>'B一般'!P13+'B原料'!P13</f>
        <v>0</v>
      </c>
      <c r="Q13" s="32">
        <f>'B一般'!Q13+'B原料'!Q13</f>
        <v>14846</v>
      </c>
      <c r="R13" s="28">
        <f>'B一般'!R13+'B原料'!R13</f>
        <v>14846</v>
      </c>
      <c r="S13" s="7"/>
    </row>
    <row r="14" spans="1:19" s="8" customFormat="1" ht="16.5" customHeight="1">
      <c r="A14" s="119"/>
      <c r="B14" s="59" t="s">
        <v>10</v>
      </c>
      <c r="C14" s="66" t="s">
        <v>2</v>
      </c>
      <c r="D14" s="22">
        <f>'B一般'!D14+'B原料'!D14</f>
        <v>0</v>
      </c>
      <c r="E14" s="17">
        <f>'B一般'!E14+'B原料'!E14</f>
        <v>0</v>
      </c>
      <c r="F14" s="17">
        <f>'B一般'!F14+'B原料'!F14</f>
        <v>0</v>
      </c>
      <c r="G14" s="17">
        <f>'B一般'!G14+'B原料'!G14</f>
        <v>0</v>
      </c>
      <c r="H14" s="17">
        <f>'B一般'!H14+'B原料'!H14</f>
        <v>0</v>
      </c>
      <c r="I14" s="26">
        <f>'B一般'!I14+'B原料'!I14</f>
        <v>0</v>
      </c>
      <c r="J14" s="34">
        <f>'B一般'!J14+'B原料'!J14</f>
        <v>0</v>
      </c>
      <c r="K14" s="30">
        <f>'B一般'!K14+'B原料'!K14</f>
        <v>313248</v>
      </c>
      <c r="L14" s="17">
        <f>'B一般'!L14+'B原料'!L14</f>
        <v>0</v>
      </c>
      <c r="M14" s="17">
        <f>'B一般'!M14+'B原料'!M14</f>
        <v>34968</v>
      </c>
      <c r="N14" s="17">
        <f>'B一般'!N14+'B原料'!N14</f>
        <v>701575</v>
      </c>
      <c r="O14" s="17">
        <f>'B一般'!O14+'B原料'!O14</f>
        <v>0</v>
      </c>
      <c r="P14" s="26">
        <f>'B一般'!P14+'B原料'!P14</f>
        <v>0</v>
      </c>
      <c r="Q14" s="34">
        <f>'B一般'!Q14+'B原料'!Q14</f>
        <v>1049791</v>
      </c>
      <c r="R14" s="30">
        <f>'B一般'!R14+'B原料'!R14</f>
        <v>1049791</v>
      </c>
      <c r="S14" s="7"/>
    </row>
    <row r="15" spans="1:19" s="8" customFormat="1" ht="16.5" customHeight="1" thickBot="1">
      <c r="A15" s="120"/>
      <c r="B15" s="60" t="s">
        <v>18</v>
      </c>
      <c r="C15" s="67" t="s">
        <v>3</v>
      </c>
      <c r="D15" s="21">
        <f>IF(D13=0,,D14/D13*1000)</f>
        <v>0</v>
      </c>
      <c r="E15" s="16">
        <f>IF(E13=0,,E14/E13*1000)</f>
        <v>0</v>
      </c>
      <c r="F15" s="16">
        <f>IF(F13=0,,F14/F13*1000)</f>
        <v>0</v>
      </c>
      <c r="G15" s="16">
        <f aca="true" t="shared" si="3" ref="G15:R15">IF(G13=0,,G14/G13*1000)</f>
        <v>0</v>
      </c>
      <c r="H15" s="16">
        <f t="shared" si="3"/>
        <v>0</v>
      </c>
      <c r="I15" s="25">
        <f t="shared" si="3"/>
        <v>0</v>
      </c>
      <c r="J15" s="33">
        <f t="shared" si="3"/>
        <v>0</v>
      </c>
      <c r="K15" s="29">
        <f t="shared" si="3"/>
        <v>70934.78260869566</v>
      </c>
      <c r="L15" s="16">
        <f t="shared" si="3"/>
        <v>0</v>
      </c>
      <c r="M15" s="16">
        <f t="shared" si="3"/>
        <v>65977.35849056604</v>
      </c>
      <c r="N15" s="16">
        <f t="shared" si="3"/>
        <v>70866.16161616163</v>
      </c>
      <c r="O15" s="16">
        <f t="shared" si="3"/>
        <v>0</v>
      </c>
      <c r="P15" s="25">
        <f t="shared" si="3"/>
        <v>0</v>
      </c>
      <c r="Q15" s="33">
        <f t="shared" si="3"/>
        <v>70712.04364812071</v>
      </c>
      <c r="R15" s="29">
        <f t="shared" si="3"/>
        <v>70712.04364812071</v>
      </c>
      <c r="S15" s="10"/>
    </row>
    <row r="16" spans="1:19" s="8" customFormat="1" ht="16.5" customHeight="1">
      <c r="A16" s="118" t="s">
        <v>44</v>
      </c>
      <c r="B16" s="59" t="s">
        <v>9</v>
      </c>
      <c r="C16" s="66" t="s">
        <v>1</v>
      </c>
      <c r="D16" s="20">
        <f>'B一般'!D16+'B原料'!D16</f>
        <v>132827</v>
      </c>
      <c r="E16" s="15">
        <f>'B一般'!E16+'B原料'!E16</f>
        <v>91863</v>
      </c>
      <c r="F16" s="15">
        <f>'B一般'!F16+'B原料'!F16</f>
        <v>69448</v>
      </c>
      <c r="G16" s="15">
        <f>'B一般'!G16+'B原料'!G16</f>
        <v>86736</v>
      </c>
      <c r="H16" s="15">
        <f>'B一般'!H16+'B原料'!H16</f>
        <v>79512</v>
      </c>
      <c r="I16" s="24">
        <f>'B一般'!I16+'B原料'!I16</f>
        <v>50336</v>
      </c>
      <c r="J16" s="32">
        <f>'B一般'!J16+'B原料'!J16</f>
        <v>510722</v>
      </c>
      <c r="K16" s="28">
        <f>'B一般'!K16+'B原料'!K16</f>
        <v>55993</v>
      </c>
      <c r="L16" s="15">
        <f>'B一般'!L16+'B原料'!L16</f>
        <v>59497</v>
      </c>
      <c r="M16" s="15">
        <f>'B一般'!M16+'B原料'!M16</f>
        <v>136032</v>
      </c>
      <c r="N16" s="15">
        <f>'B一般'!N16+'B原料'!N16</f>
        <v>76567</v>
      </c>
      <c r="O16" s="15">
        <f>'B一般'!O16+'B原料'!O16</f>
        <v>56540</v>
      </c>
      <c r="P16" s="24">
        <f>'B一般'!P16+'B原料'!P16</f>
        <v>72572</v>
      </c>
      <c r="Q16" s="32">
        <f>'B一般'!Q16+'B原料'!Q16</f>
        <v>457201</v>
      </c>
      <c r="R16" s="28">
        <f>'B一般'!R16+'B原料'!R16</f>
        <v>967923</v>
      </c>
      <c r="S16" s="7"/>
    </row>
    <row r="17" spans="1:19" s="8" customFormat="1" ht="16.5" customHeight="1">
      <c r="A17" s="119"/>
      <c r="B17" s="59" t="s">
        <v>10</v>
      </c>
      <c r="C17" s="66" t="s">
        <v>2</v>
      </c>
      <c r="D17" s="20">
        <f>'B一般'!D17+'B原料'!D17</f>
        <v>10615721</v>
      </c>
      <c r="E17" s="15">
        <f>'B一般'!E17+'B原料'!E17</f>
        <v>7314773</v>
      </c>
      <c r="F17" s="15">
        <f>'B一般'!F17+'B原料'!F17</f>
        <v>5645226</v>
      </c>
      <c r="G17" s="15">
        <f>'B一般'!G17+'B原料'!G17</f>
        <v>6677353</v>
      </c>
      <c r="H17" s="15">
        <f>'B一般'!H17+'B原料'!H17</f>
        <v>5675415</v>
      </c>
      <c r="I17" s="24">
        <f>'B一般'!I17+'B原料'!I17</f>
        <v>3735774</v>
      </c>
      <c r="J17" s="32">
        <f>'B一般'!J17+'B原料'!J17</f>
        <v>39664262</v>
      </c>
      <c r="K17" s="28">
        <f>'B一般'!K17+'B原料'!K17</f>
        <v>3856609</v>
      </c>
      <c r="L17" s="15">
        <f>'B一般'!L17+'B原料'!L17</f>
        <v>3966970</v>
      </c>
      <c r="M17" s="15">
        <f>'B一般'!M17+'B原料'!M17</f>
        <v>9156013</v>
      </c>
      <c r="N17" s="15">
        <f>'B一般'!N17+'B原料'!N17</f>
        <v>5385881</v>
      </c>
      <c r="O17" s="15">
        <f>'B一般'!O17+'B原料'!O17</f>
        <v>4311612</v>
      </c>
      <c r="P17" s="24">
        <f>'B一般'!P17+'B原料'!P17</f>
        <v>6857673</v>
      </c>
      <c r="Q17" s="32">
        <f>'B一般'!Q17+'B原料'!Q17</f>
        <v>33534758</v>
      </c>
      <c r="R17" s="28">
        <f>'B一般'!R17+'B原料'!R17</f>
        <v>73199020</v>
      </c>
      <c r="S17" s="7"/>
    </row>
    <row r="18" spans="1:19" s="8" customFormat="1" ht="16.5" customHeight="1" thickBot="1">
      <c r="A18" s="120"/>
      <c r="B18" s="60" t="s">
        <v>18</v>
      </c>
      <c r="C18" s="67" t="s">
        <v>3</v>
      </c>
      <c r="D18" s="21">
        <f>IF(D16=0,,D17/D16*1000)</f>
        <v>79921.40905087067</v>
      </c>
      <c r="E18" s="16">
        <f>IF(E16=0,,E17/E16*1000)</f>
        <v>79626.97712898556</v>
      </c>
      <c r="F18" s="16">
        <f>IF(F16=0,,F17/F16*1000)</f>
        <v>81287.09250086395</v>
      </c>
      <c r="G18" s="16">
        <f aca="true" t="shared" si="4" ref="G18:R18">IF(G16=0,,G17/G16*1000)</f>
        <v>76984.79293488286</v>
      </c>
      <c r="H18" s="16">
        <f t="shared" si="4"/>
        <v>71378.093872623</v>
      </c>
      <c r="I18" s="25">
        <f t="shared" si="4"/>
        <v>74216.74348378893</v>
      </c>
      <c r="J18" s="33">
        <f t="shared" si="4"/>
        <v>77663.11613754646</v>
      </c>
      <c r="K18" s="29">
        <f t="shared" si="4"/>
        <v>68876.6274355723</v>
      </c>
      <c r="L18" s="16">
        <f t="shared" si="4"/>
        <v>66675.12647696522</v>
      </c>
      <c r="M18" s="16">
        <f t="shared" si="4"/>
        <v>67307.78787344154</v>
      </c>
      <c r="N18" s="16">
        <f t="shared" si="4"/>
        <v>70342.06642548357</v>
      </c>
      <c r="O18" s="16">
        <f t="shared" si="4"/>
        <v>76257.72904138663</v>
      </c>
      <c r="P18" s="25">
        <f t="shared" si="4"/>
        <v>94494.75004133827</v>
      </c>
      <c r="Q18" s="33">
        <f t="shared" si="4"/>
        <v>73347.95418207748</v>
      </c>
      <c r="R18" s="29">
        <f t="shared" si="4"/>
        <v>75624.83792615736</v>
      </c>
      <c r="S18" s="10"/>
    </row>
    <row r="19" spans="1:19" s="8" customFormat="1" ht="16.5" customHeight="1">
      <c r="A19" s="118" t="s">
        <v>25</v>
      </c>
      <c r="B19" s="59" t="s">
        <v>9</v>
      </c>
      <c r="C19" s="66" t="s">
        <v>1</v>
      </c>
      <c r="D19" s="20">
        <f>'B一般'!D19+'B原料'!D19</f>
        <v>29783</v>
      </c>
      <c r="E19" s="15">
        <f>'B一般'!E19+'B原料'!E19</f>
        <v>70397</v>
      </c>
      <c r="F19" s="15">
        <f>'B一般'!F19+'B原料'!F19</f>
        <v>43380</v>
      </c>
      <c r="G19" s="15">
        <f>'B一般'!G19+'B原料'!G19</f>
        <v>44239</v>
      </c>
      <c r="H19" s="15">
        <f>'B一般'!H19+'B原料'!H19</f>
        <v>45363</v>
      </c>
      <c r="I19" s="24">
        <f>'B一般'!I19+'B原料'!I19</f>
        <v>87814</v>
      </c>
      <c r="J19" s="32">
        <f>'B一般'!J19+'B原料'!J19</f>
        <v>320976</v>
      </c>
      <c r="K19" s="28">
        <f>'B一般'!K19+'B原料'!K19</f>
        <v>91290</v>
      </c>
      <c r="L19" s="15">
        <f>'B一般'!L19+'B原料'!L19</f>
        <v>34444</v>
      </c>
      <c r="M19" s="15">
        <f>'B一般'!M19+'B原料'!M19</f>
        <v>80878</v>
      </c>
      <c r="N19" s="15">
        <f>'B一般'!N19+'B原料'!N19</f>
        <v>59595</v>
      </c>
      <c r="O19" s="15">
        <f>'B一般'!O19+'B原料'!O19</f>
        <v>86317</v>
      </c>
      <c r="P19" s="24">
        <f>'B一般'!P19+'B原料'!P19</f>
        <v>50939</v>
      </c>
      <c r="Q19" s="32">
        <f>'B一般'!Q19+'B原料'!Q19</f>
        <v>403463</v>
      </c>
      <c r="R19" s="28">
        <f>'B一般'!R19+'B原料'!R19</f>
        <v>724439</v>
      </c>
      <c r="S19" s="7"/>
    </row>
    <row r="20" spans="1:19" s="8" customFormat="1" ht="16.5" customHeight="1">
      <c r="A20" s="119"/>
      <c r="B20" s="59" t="s">
        <v>10</v>
      </c>
      <c r="C20" s="66" t="s">
        <v>2</v>
      </c>
      <c r="D20" s="20">
        <f>'B一般'!D20+'B原料'!D20</f>
        <v>2345888</v>
      </c>
      <c r="E20" s="15">
        <f>'B一般'!E20+'B原料'!E20</f>
        <v>5687841</v>
      </c>
      <c r="F20" s="15">
        <f>'B一般'!F20+'B原料'!F20</f>
        <v>3473754</v>
      </c>
      <c r="G20" s="15">
        <f>'B一般'!G20+'B原料'!G20</f>
        <v>3305049</v>
      </c>
      <c r="H20" s="15">
        <f>'B一般'!H20+'B原料'!H20</f>
        <v>3299300</v>
      </c>
      <c r="I20" s="24">
        <f>'B一般'!I20+'B原料'!I20</f>
        <v>6228149</v>
      </c>
      <c r="J20" s="32">
        <f>'B一般'!J20+'B原料'!J20</f>
        <v>24339981</v>
      </c>
      <c r="K20" s="28">
        <f>'B一般'!K20+'B原料'!K20</f>
        <v>6240822</v>
      </c>
      <c r="L20" s="15">
        <f>'B一般'!L20+'B原料'!L20</f>
        <v>2315364</v>
      </c>
      <c r="M20" s="15">
        <f>'B一般'!M20+'B原料'!M20</f>
        <v>5460151</v>
      </c>
      <c r="N20" s="15">
        <f>'B一般'!N20+'B原料'!N20</f>
        <v>4236647</v>
      </c>
      <c r="O20" s="15">
        <f>'B一般'!O20+'B原料'!O20</f>
        <v>6614323</v>
      </c>
      <c r="P20" s="24">
        <f>'B一般'!P20+'B原料'!P20</f>
        <v>4672817</v>
      </c>
      <c r="Q20" s="32">
        <f>'B一般'!Q20+'B原料'!Q20</f>
        <v>29540124</v>
      </c>
      <c r="R20" s="28">
        <f>'B一般'!R20+'B原料'!R20</f>
        <v>53880105</v>
      </c>
      <c r="S20" s="7"/>
    </row>
    <row r="21" spans="1:19" s="8" customFormat="1" ht="16.5" customHeight="1" thickBot="1">
      <c r="A21" s="120"/>
      <c r="B21" s="60" t="s">
        <v>18</v>
      </c>
      <c r="C21" s="67" t="s">
        <v>3</v>
      </c>
      <c r="D21" s="21">
        <f>IF(D19=0,,D20/D19*1000)</f>
        <v>78766.00745391665</v>
      </c>
      <c r="E21" s="16">
        <f>IF(E19=0,,E20/E19*1000)</f>
        <v>80796.63906132363</v>
      </c>
      <c r="F21" s="16">
        <f>IF(F19=0,,F20/F19*1000)</f>
        <v>80077.31673582295</v>
      </c>
      <c r="G21" s="16">
        <f aca="true" t="shared" si="5" ref="G21:R21">IF(G19=0,,G20/G19*1000)</f>
        <v>74708.94459639685</v>
      </c>
      <c r="H21" s="16">
        <f t="shared" si="5"/>
        <v>72731.08039591738</v>
      </c>
      <c r="I21" s="25">
        <f t="shared" si="5"/>
        <v>70924.32869474117</v>
      </c>
      <c r="J21" s="33">
        <f t="shared" si="5"/>
        <v>75831.15560041873</v>
      </c>
      <c r="K21" s="29">
        <f t="shared" si="5"/>
        <v>68362.60269470917</v>
      </c>
      <c r="L21" s="16">
        <f t="shared" si="5"/>
        <v>67221.11253048426</v>
      </c>
      <c r="M21" s="16">
        <f t="shared" si="5"/>
        <v>67510.95477138406</v>
      </c>
      <c r="N21" s="16">
        <f t="shared" si="5"/>
        <v>71090.64518835473</v>
      </c>
      <c r="O21" s="16">
        <f t="shared" si="5"/>
        <v>76628.27716440562</v>
      </c>
      <c r="P21" s="25">
        <f t="shared" si="5"/>
        <v>91733.58330552229</v>
      </c>
      <c r="Q21" s="33">
        <f t="shared" si="5"/>
        <v>73216.43868210964</v>
      </c>
      <c r="R21" s="29">
        <f t="shared" si="5"/>
        <v>74374.9370202322</v>
      </c>
      <c r="S21" s="10"/>
    </row>
    <row r="22" spans="1:19" s="8" customFormat="1" ht="16.5" customHeight="1">
      <c r="A22" s="118" t="s">
        <v>21</v>
      </c>
      <c r="B22" s="59" t="s">
        <v>9</v>
      </c>
      <c r="C22" s="66" t="s">
        <v>1</v>
      </c>
      <c r="D22" s="20">
        <f>'B一般'!D22+'B原料'!D22</f>
        <v>57409</v>
      </c>
      <c r="E22" s="15">
        <f>'B一般'!E22+'B原料'!E22</f>
        <v>98687</v>
      </c>
      <c r="F22" s="15">
        <f>'B一般'!F22+'B原料'!F22</f>
        <v>11538</v>
      </c>
      <c r="G22" s="15">
        <f>'B一般'!G22+'B原料'!G22</f>
        <v>38772</v>
      </c>
      <c r="H22" s="15">
        <f>'B一般'!H22+'B原料'!H22</f>
        <v>57126</v>
      </c>
      <c r="I22" s="24">
        <f>'B一般'!I22+'B原料'!I22</f>
        <v>57458</v>
      </c>
      <c r="J22" s="32">
        <f>'B一般'!J22+'B原料'!J22</f>
        <v>320990</v>
      </c>
      <c r="K22" s="28">
        <f>'B一般'!K22+'B原料'!K22</f>
        <v>51584</v>
      </c>
      <c r="L22" s="15">
        <f>'B一般'!L22+'B原料'!L22</f>
        <v>78352</v>
      </c>
      <c r="M22" s="15">
        <f>'B一般'!M22+'B原料'!M22</f>
        <v>32579</v>
      </c>
      <c r="N22" s="15">
        <f>'B一般'!N22+'B原料'!N22</f>
        <v>70191</v>
      </c>
      <c r="O22" s="15">
        <f>'B一般'!O22+'B原料'!O22</f>
        <v>64118</v>
      </c>
      <c r="P22" s="24">
        <f>'B一般'!P22+'B原料'!P22</f>
        <v>66508</v>
      </c>
      <c r="Q22" s="32">
        <f>'B一般'!Q22+'B原料'!Q22</f>
        <v>363332</v>
      </c>
      <c r="R22" s="28">
        <f>'B一般'!R22+'B原料'!R22</f>
        <v>684322</v>
      </c>
      <c r="S22" s="7"/>
    </row>
    <row r="23" spans="1:19" s="8" customFormat="1" ht="16.5" customHeight="1">
      <c r="A23" s="119"/>
      <c r="B23" s="59" t="s">
        <v>10</v>
      </c>
      <c r="C23" s="66" t="s">
        <v>2</v>
      </c>
      <c r="D23" s="20">
        <f>'B一般'!D23+'B原料'!D23</f>
        <v>4449036</v>
      </c>
      <c r="E23" s="15">
        <f>'B一般'!E23+'B原料'!E23</f>
        <v>8222383</v>
      </c>
      <c r="F23" s="15">
        <f>'B一般'!F23+'B原料'!F23</f>
        <v>914406</v>
      </c>
      <c r="G23" s="15">
        <f>'B一般'!G23+'B原料'!G23</f>
        <v>3017984</v>
      </c>
      <c r="H23" s="15">
        <f>'B一般'!H23+'B原料'!H23</f>
        <v>4212154</v>
      </c>
      <c r="I23" s="24">
        <f>'B一般'!I23+'B原料'!I23</f>
        <v>4102987</v>
      </c>
      <c r="J23" s="32">
        <f>'B一般'!J23+'B原料'!J23</f>
        <v>24918950</v>
      </c>
      <c r="K23" s="28">
        <f>'B一般'!K23+'B原料'!K23</f>
        <v>3574204</v>
      </c>
      <c r="L23" s="15">
        <f>'B一般'!L23+'B原料'!L23</f>
        <v>5249283</v>
      </c>
      <c r="M23" s="15">
        <f>'B一般'!M23+'B原料'!M23</f>
        <v>2209935</v>
      </c>
      <c r="N23" s="15">
        <f>'B一般'!N23+'B原料'!N23</f>
        <v>5026922</v>
      </c>
      <c r="O23" s="15">
        <f>'B一般'!O23+'B原料'!O23</f>
        <v>4900519</v>
      </c>
      <c r="P23" s="24">
        <f>'B一般'!P23+'B原料'!P23</f>
        <v>5840850</v>
      </c>
      <c r="Q23" s="32">
        <f>'B一般'!Q23+'B原料'!Q23</f>
        <v>26801713</v>
      </c>
      <c r="R23" s="28">
        <f>'B一般'!R23+'B原料'!R23</f>
        <v>51720663</v>
      </c>
      <c r="S23" s="7"/>
    </row>
    <row r="24" spans="1:19" s="8" customFormat="1" ht="16.5" customHeight="1" thickBot="1">
      <c r="A24" s="120"/>
      <c r="B24" s="60" t="s">
        <v>18</v>
      </c>
      <c r="C24" s="67" t="s">
        <v>3</v>
      </c>
      <c r="D24" s="21">
        <f>IF(D22=0,,D23/D22*1000)</f>
        <v>77497.18685223571</v>
      </c>
      <c r="E24" s="16">
        <f>IF(E22=0,,E23/E22*1000)</f>
        <v>83317.79261706202</v>
      </c>
      <c r="F24" s="16">
        <f>IF(F22=0,,F23/F22*1000)</f>
        <v>79251.69006760271</v>
      </c>
      <c r="G24" s="16">
        <f aca="true" t="shared" si="6" ref="G24:R24">IF(G22=0,,G23/G22*1000)</f>
        <v>77839.2654492933</v>
      </c>
      <c r="H24" s="16">
        <f t="shared" si="6"/>
        <v>73734.44666176522</v>
      </c>
      <c r="I24" s="25">
        <f t="shared" si="6"/>
        <v>71408.45487138433</v>
      </c>
      <c r="J24" s="33">
        <f t="shared" si="6"/>
        <v>77631.5461540858</v>
      </c>
      <c r="K24" s="29">
        <f t="shared" si="6"/>
        <v>69289.00434243177</v>
      </c>
      <c r="L24" s="16">
        <f t="shared" si="6"/>
        <v>66996.1583622626</v>
      </c>
      <c r="M24" s="16">
        <f t="shared" si="6"/>
        <v>67833.11335522884</v>
      </c>
      <c r="N24" s="16">
        <f t="shared" si="6"/>
        <v>71617.75726232707</v>
      </c>
      <c r="O24" s="16">
        <f t="shared" si="6"/>
        <v>76429.69213013507</v>
      </c>
      <c r="P24" s="25">
        <f t="shared" si="6"/>
        <v>87821.76580261021</v>
      </c>
      <c r="Q24" s="33">
        <f t="shared" si="6"/>
        <v>73766.45327138816</v>
      </c>
      <c r="R24" s="29">
        <f t="shared" si="6"/>
        <v>75579.42459836158</v>
      </c>
      <c r="S24" s="10"/>
    </row>
    <row r="25" spans="1:19" s="8" customFormat="1" ht="16.5" customHeight="1">
      <c r="A25" s="118" t="s">
        <v>22</v>
      </c>
      <c r="B25" s="59" t="s">
        <v>9</v>
      </c>
      <c r="C25" s="66" t="s">
        <v>1</v>
      </c>
      <c r="D25" s="20">
        <f>'B一般'!D25+'B原料'!D25</f>
        <v>0</v>
      </c>
      <c r="E25" s="15">
        <f>'B一般'!E25+'B原料'!E25</f>
        <v>0</v>
      </c>
      <c r="F25" s="15">
        <f>'B一般'!F25+'B原料'!F25</f>
        <v>0</v>
      </c>
      <c r="G25" s="15">
        <f>'B一般'!G25+'B原料'!G25</f>
        <v>0</v>
      </c>
      <c r="H25" s="15">
        <f>'B一般'!H25+'B原料'!H25</f>
        <v>0</v>
      </c>
      <c r="I25" s="24">
        <f>'B一般'!I25+'B原料'!I25</f>
        <v>220</v>
      </c>
      <c r="J25" s="32">
        <f>'B一般'!J25+'B原料'!J25</f>
        <v>220</v>
      </c>
      <c r="K25" s="28">
        <f>'B一般'!K25+'B原料'!K25</f>
        <v>0</v>
      </c>
      <c r="L25" s="15">
        <f>'B一般'!L25+'B原料'!L25</f>
        <v>0</v>
      </c>
      <c r="M25" s="15">
        <f>'B一般'!M25+'B原料'!M25</f>
        <v>116</v>
      </c>
      <c r="N25" s="15">
        <f>'B一般'!N25+'B原料'!N25</f>
        <v>0</v>
      </c>
      <c r="O25" s="15">
        <f>'B一般'!O25+'B原料'!O25</f>
        <v>0</v>
      </c>
      <c r="P25" s="24">
        <f>'B一般'!P25+'B原料'!P25</f>
        <v>0</v>
      </c>
      <c r="Q25" s="32">
        <f>'B一般'!Q25+'B原料'!Q25</f>
        <v>116</v>
      </c>
      <c r="R25" s="28">
        <f>'B一般'!R25+'B原料'!R25</f>
        <v>336</v>
      </c>
      <c r="S25" s="7"/>
    </row>
    <row r="26" spans="1:19" s="8" customFormat="1" ht="16.5" customHeight="1">
      <c r="A26" s="119"/>
      <c r="B26" s="59" t="s">
        <v>10</v>
      </c>
      <c r="C26" s="66" t="s">
        <v>2</v>
      </c>
      <c r="D26" s="20">
        <f>'B一般'!D26+'B原料'!D26</f>
        <v>0</v>
      </c>
      <c r="E26" s="15">
        <f>'B一般'!E26+'B原料'!E26</f>
        <v>0</v>
      </c>
      <c r="F26" s="15">
        <f>'B一般'!F26+'B原料'!F26</f>
        <v>0</v>
      </c>
      <c r="G26" s="15">
        <f>'B一般'!G26+'B原料'!G26</f>
        <v>0</v>
      </c>
      <c r="H26" s="15">
        <f>'B一般'!H26+'B原料'!H26</f>
        <v>0</v>
      </c>
      <c r="I26" s="24">
        <f>'B一般'!I26+'B原料'!I26</f>
        <v>14457</v>
      </c>
      <c r="J26" s="32">
        <f>'B一般'!J26+'B原料'!J26</f>
        <v>14457</v>
      </c>
      <c r="K26" s="28">
        <f>'B一般'!K26+'B原料'!K26</f>
        <v>0</v>
      </c>
      <c r="L26" s="15">
        <f>'B一般'!L26+'B原料'!L26</f>
        <v>0</v>
      </c>
      <c r="M26" s="15">
        <f>'B一般'!M26+'B原料'!M26</f>
        <v>7857</v>
      </c>
      <c r="N26" s="15">
        <f>'B一般'!N26+'B原料'!N26</f>
        <v>0</v>
      </c>
      <c r="O26" s="15">
        <f>'B一般'!O26+'B原料'!O26</f>
        <v>0</v>
      </c>
      <c r="P26" s="24">
        <f>'B一般'!P26+'B原料'!P26</f>
        <v>0</v>
      </c>
      <c r="Q26" s="32">
        <f>'B一般'!Q26+'B原料'!Q26</f>
        <v>7857</v>
      </c>
      <c r="R26" s="28">
        <f>'B一般'!R26+'B原料'!R26</f>
        <v>22314</v>
      </c>
      <c r="S26" s="7"/>
    </row>
    <row r="27" spans="1:19" s="8" customFormat="1" ht="16.5" customHeight="1" thickBot="1">
      <c r="A27" s="120"/>
      <c r="B27" s="60" t="s">
        <v>18</v>
      </c>
      <c r="C27" s="67" t="s">
        <v>3</v>
      </c>
      <c r="D27" s="21">
        <f>IF(D25=0,,D26/D25*1000)</f>
        <v>0</v>
      </c>
      <c r="E27" s="16">
        <f>IF(E25=0,,E26/E25*1000)</f>
        <v>0</v>
      </c>
      <c r="F27" s="16">
        <f>IF(F25=0,,F26/F25*1000)</f>
        <v>0</v>
      </c>
      <c r="G27" s="16">
        <f aca="true" t="shared" si="7" ref="G27:R27">IF(G25=0,,G26/G25*1000)</f>
        <v>0</v>
      </c>
      <c r="H27" s="16">
        <f t="shared" si="7"/>
        <v>0</v>
      </c>
      <c r="I27" s="25">
        <f t="shared" si="7"/>
        <v>65713.63636363637</v>
      </c>
      <c r="J27" s="33">
        <f t="shared" si="7"/>
        <v>65713.63636363637</v>
      </c>
      <c r="K27" s="29">
        <f t="shared" si="7"/>
        <v>0</v>
      </c>
      <c r="L27" s="16">
        <f t="shared" si="7"/>
        <v>0</v>
      </c>
      <c r="M27" s="16">
        <f t="shared" si="7"/>
        <v>67732.75862068965</v>
      </c>
      <c r="N27" s="16">
        <f t="shared" si="7"/>
        <v>0</v>
      </c>
      <c r="O27" s="16">
        <f t="shared" si="7"/>
        <v>0</v>
      </c>
      <c r="P27" s="25">
        <f t="shared" si="7"/>
        <v>0</v>
      </c>
      <c r="Q27" s="33">
        <f t="shared" si="7"/>
        <v>67732.75862068965</v>
      </c>
      <c r="R27" s="29">
        <f t="shared" si="7"/>
        <v>66410.71428571429</v>
      </c>
      <c r="S27" s="10"/>
    </row>
    <row r="28" spans="1:19" s="8" customFormat="1" ht="16.5" customHeight="1">
      <c r="A28" s="118" t="s">
        <v>11</v>
      </c>
      <c r="B28" s="59" t="s">
        <v>9</v>
      </c>
      <c r="C28" s="66" t="s">
        <v>1</v>
      </c>
      <c r="D28" s="20">
        <f>'B一般'!D28+'B原料'!D28</f>
        <v>4295</v>
      </c>
      <c r="E28" s="15">
        <f>'B一般'!E28+'B原料'!E28</f>
        <v>2081</v>
      </c>
      <c r="F28" s="15">
        <f>'B一般'!F28+'B原料'!F28</f>
        <v>510</v>
      </c>
      <c r="G28" s="15">
        <f>'B一般'!G28+'B原料'!G28</f>
        <v>323</v>
      </c>
      <c r="H28" s="15">
        <f>'B一般'!H28+'B原料'!H28</f>
        <v>410</v>
      </c>
      <c r="I28" s="24">
        <f>'B一般'!I28+'B原料'!I28</f>
        <v>1310</v>
      </c>
      <c r="J28" s="32">
        <f>'B一般'!J28+'B原料'!J28</f>
        <v>8929</v>
      </c>
      <c r="K28" s="28">
        <f>'B一般'!K28+'B原料'!K28</f>
        <v>1869</v>
      </c>
      <c r="L28" s="15">
        <f>'B一般'!L28+'B原料'!L28</f>
        <v>2504</v>
      </c>
      <c r="M28" s="15">
        <f>'B一般'!M28+'B原料'!M28</f>
        <v>2548</v>
      </c>
      <c r="N28" s="15">
        <f>'B一般'!N28+'B原料'!N28</f>
        <v>1095</v>
      </c>
      <c r="O28" s="15">
        <f>'B一般'!O28+'B原料'!O28</f>
        <v>1138</v>
      </c>
      <c r="P28" s="24">
        <f>'B一般'!P28+'B原料'!P28</f>
        <v>1294</v>
      </c>
      <c r="Q28" s="32">
        <f>'B一般'!Q28+'B原料'!Q28</f>
        <v>10448</v>
      </c>
      <c r="R28" s="28">
        <f>'B一般'!R28+'B原料'!R28</f>
        <v>19377</v>
      </c>
      <c r="S28" s="7"/>
    </row>
    <row r="29" spans="1:19" s="8" customFormat="1" ht="16.5" customHeight="1">
      <c r="A29" s="119"/>
      <c r="B29" s="59" t="s">
        <v>10</v>
      </c>
      <c r="C29" s="66" t="s">
        <v>2</v>
      </c>
      <c r="D29" s="20">
        <f>'B一般'!D29+'B原料'!D29</f>
        <v>1006202</v>
      </c>
      <c r="E29" s="15">
        <f>'B一般'!E29+'B原料'!E29</f>
        <v>492572</v>
      </c>
      <c r="F29" s="15">
        <f>'B一般'!F29+'B原料'!F29</f>
        <v>123196</v>
      </c>
      <c r="G29" s="15">
        <f>'B一般'!G29+'B原料'!G29</f>
        <v>76947</v>
      </c>
      <c r="H29" s="15">
        <f>'B一般'!H29+'B原料'!H29</f>
        <v>100487</v>
      </c>
      <c r="I29" s="24">
        <f>'B一般'!I29+'B原料'!I29</f>
        <v>322121</v>
      </c>
      <c r="J29" s="32">
        <f>'B一般'!J29+'B原料'!J29</f>
        <v>2121525</v>
      </c>
      <c r="K29" s="28">
        <f>'B一般'!K29+'B原料'!K29</f>
        <v>474165</v>
      </c>
      <c r="L29" s="15">
        <f>'B一般'!L29+'B原料'!L29</f>
        <v>635378</v>
      </c>
      <c r="M29" s="15">
        <f>'B一般'!M29+'B原料'!M29</f>
        <v>651647</v>
      </c>
      <c r="N29" s="15">
        <f>'B一般'!N29+'B原料'!N29</f>
        <v>277843</v>
      </c>
      <c r="O29" s="15">
        <f>'B一般'!O29+'B原料'!O29</f>
        <v>287047</v>
      </c>
      <c r="P29" s="24">
        <f>'B一般'!P29+'B原料'!P29</f>
        <v>325693</v>
      </c>
      <c r="Q29" s="32">
        <f>'B一般'!Q29+'B原料'!Q29</f>
        <v>2651773</v>
      </c>
      <c r="R29" s="28">
        <f>'B一般'!R29+'B原料'!R29</f>
        <v>4773298</v>
      </c>
      <c r="S29" s="7"/>
    </row>
    <row r="30" spans="1:19" s="8" customFormat="1" ht="16.5" customHeight="1" thickBot="1">
      <c r="A30" s="120"/>
      <c r="B30" s="60" t="s">
        <v>18</v>
      </c>
      <c r="C30" s="67" t="s">
        <v>3</v>
      </c>
      <c r="D30" s="21">
        <f>IF(D28=0,,D29/D28*1000)</f>
        <v>234272.87543655414</v>
      </c>
      <c r="E30" s="16">
        <f>IF(E28=0,,E29/E28*1000)</f>
        <v>236699.66362325806</v>
      </c>
      <c r="F30" s="16">
        <f>IF(F28=0,,F29/F28*1000)</f>
        <v>241560.78431372548</v>
      </c>
      <c r="G30" s="16">
        <f aca="true" t="shared" si="8" ref="G30:R30">IF(G28=0,,G29/G28*1000)</f>
        <v>238226.00619195047</v>
      </c>
      <c r="H30" s="16">
        <f t="shared" si="8"/>
        <v>245090.24390243902</v>
      </c>
      <c r="I30" s="25">
        <f t="shared" si="8"/>
        <v>245893.893129771</v>
      </c>
      <c r="J30" s="33">
        <f t="shared" si="8"/>
        <v>237599.395229029</v>
      </c>
      <c r="K30" s="29">
        <f t="shared" si="8"/>
        <v>253699.83948635636</v>
      </c>
      <c r="L30" s="16">
        <f t="shared" si="8"/>
        <v>253745.20766773162</v>
      </c>
      <c r="M30" s="16">
        <f t="shared" si="8"/>
        <v>255748.43014128727</v>
      </c>
      <c r="N30" s="16">
        <f t="shared" si="8"/>
        <v>253737.899543379</v>
      </c>
      <c r="O30" s="16">
        <f t="shared" si="8"/>
        <v>252238.13708260105</v>
      </c>
      <c r="P30" s="25">
        <f t="shared" si="8"/>
        <v>251694.7449768161</v>
      </c>
      <c r="Q30" s="33">
        <f t="shared" si="8"/>
        <v>253806.75727411947</v>
      </c>
      <c r="R30" s="29">
        <f t="shared" si="8"/>
        <v>246338.33926820458</v>
      </c>
      <c r="S30" s="10"/>
    </row>
    <row r="31" spans="1:19" s="8" customFormat="1" ht="16.5" customHeight="1">
      <c r="A31" s="118" t="s">
        <v>23</v>
      </c>
      <c r="B31" s="59" t="s">
        <v>9</v>
      </c>
      <c r="C31" s="66" t="s">
        <v>1</v>
      </c>
      <c r="D31" s="20">
        <f>'B一般'!D31+'B原料'!D31</f>
        <v>0</v>
      </c>
      <c r="E31" s="15">
        <f>'B一般'!E31+'B原料'!E31</f>
        <v>0</v>
      </c>
      <c r="F31" s="15">
        <f>'B一般'!F31+'B原料'!F31</f>
        <v>0</v>
      </c>
      <c r="G31" s="15">
        <f>'B一般'!G31+'B原料'!G31</f>
        <v>0</v>
      </c>
      <c r="H31" s="15">
        <f>'B一般'!H31+'B原料'!H31</f>
        <v>0</v>
      </c>
      <c r="I31" s="24">
        <f>'B一般'!I31+'B原料'!I31</f>
        <v>0</v>
      </c>
      <c r="J31" s="32">
        <f>'B一般'!J31+'B原料'!J31</f>
        <v>0</v>
      </c>
      <c r="K31" s="28">
        <f>'B一般'!K31+'B原料'!K31</f>
        <v>0</v>
      </c>
      <c r="L31" s="15">
        <f>'B一般'!L31+'B原料'!L31</f>
        <v>0</v>
      </c>
      <c r="M31" s="15">
        <f>'B一般'!M31+'B原料'!M31</f>
        <v>0</v>
      </c>
      <c r="N31" s="15">
        <f>'B一般'!N31+'B原料'!N31</f>
        <v>0</v>
      </c>
      <c r="O31" s="15">
        <f>'B一般'!O31+'B原料'!O31</f>
        <v>0</v>
      </c>
      <c r="P31" s="24">
        <f>'B一般'!P31+'B原料'!P31</f>
        <v>0</v>
      </c>
      <c r="Q31" s="32">
        <f>'B一般'!Q31+'B原料'!Q31</f>
        <v>0</v>
      </c>
      <c r="R31" s="28">
        <f>'B一般'!R31+'B原料'!R31</f>
        <v>0</v>
      </c>
      <c r="S31" s="7"/>
    </row>
    <row r="32" spans="1:19" s="8" customFormat="1" ht="16.5" customHeight="1">
      <c r="A32" s="119"/>
      <c r="B32" s="59" t="s">
        <v>10</v>
      </c>
      <c r="C32" s="66" t="s">
        <v>2</v>
      </c>
      <c r="D32" s="22">
        <f>'B一般'!D32+'B原料'!D32</f>
        <v>0</v>
      </c>
      <c r="E32" s="17">
        <f>'B一般'!E32+'B原料'!E32</f>
        <v>0</v>
      </c>
      <c r="F32" s="17">
        <f>'B一般'!F32+'B原料'!F32</f>
        <v>0</v>
      </c>
      <c r="G32" s="17">
        <f>'B一般'!G32+'B原料'!G32</f>
        <v>0</v>
      </c>
      <c r="H32" s="17">
        <f>'B一般'!H32+'B原料'!H32</f>
        <v>0</v>
      </c>
      <c r="I32" s="26">
        <f>'B一般'!I32+'B原料'!I32</f>
        <v>0</v>
      </c>
      <c r="J32" s="34">
        <f>'B一般'!J32+'B原料'!J32</f>
        <v>0</v>
      </c>
      <c r="K32" s="30">
        <f>'B一般'!K32+'B原料'!K32</f>
        <v>0</v>
      </c>
      <c r="L32" s="17">
        <f>'B一般'!L32+'B原料'!L32</f>
        <v>0</v>
      </c>
      <c r="M32" s="17">
        <f>'B一般'!M32+'B原料'!M32</f>
        <v>0</v>
      </c>
      <c r="N32" s="17">
        <f>'B一般'!N32+'B原料'!N32</f>
        <v>0</v>
      </c>
      <c r="O32" s="17">
        <f>'B一般'!O32+'B原料'!O32</f>
        <v>0</v>
      </c>
      <c r="P32" s="26">
        <f>'B一般'!P32+'B原料'!P32</f>
        <v>0</v>
      </c>
      <c r="Q32" s="34">
        <f>'B一般'!Q32+'B原料'!Q32</f>
        <v>0</v>
      </c>
      <c r="R32" s="30">
        <f>'B一般'!R32+'B原料'!R32</f>
        <v>0</v>
      </c>
      <c r="S32" s="7"/>
    </row>
    <row r="33" spans="1:19" s="8" customFormat="1" ht="16.5" customHeight="1" thickBot="1">
      <c r="A33" s="120"/>
      <c r="B33" s="60" t="s">
        <v>18</v>
      </c>
      <c r="C33" s="67" t="s">
        <v>3</v>
      </c>
      <c r="D33" s="21">
        <f>IF(D31=0,,D32/D31*1000)</f>
        <v>0</v>
      </c>
      <c r="E33" s="16">
        <f>IF(E31=0,,E32/E31*1000)</f>
        <v>0</v>
      </c>
      <c r="F33" s="16">
        <f>IF(F31=0,,F32/F31*1000)</f>
        <v>0</v>
      </c>
      <c r="G33" s="16">
        <f aca="true" t="shared" si="9" ref="G33:R33">IF(G31=0,,G32/G31*1000)</f>
        <v>0</v>
      </c>
      <c r="H33" s="16">
        <f t="shared" si="9"/>
        <v>0</v>
      </c>
      <c r="I33" s="25">
        <f t="shared" si="9"/>
        <v>0</v>
      </c>
      <c r="J33" s="33">
        <f t="shared" si="9"/>
        <v>0</v>
      </c>
      <c r="K33" s="29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25">
        <f t="shared" si="9"/>
        <v>0</v>
      </c>
      <c r="Q33" s="33">
        <f t="shared" si="9"/>
        <v>0</v>
      </c>
      <c r="R33" s="29">
        <f t="shared" si="9"/>
        <v>0</v>
      </c>
      <c r="S33" s="10"/>
    </row>
    <row r="34" spans="1:19" s="8" customFormat="1" ht="16.5" customHeight="1">
      <c r="A34" s="118" t="s">
        <v>24</v>
      </c>
      <c r="B34" s="59" t="s">
        <v>9</v>
      </c>
      <c r="C34" s="66" t="s">
        <v>1</v>
      </c>
      <c r="D34" s="20">
        <f>'B一般'!D34+'B原料'!D34</f>
        <v>7904</v>
      </c>
      <c r="E34" s="15">
        <f>'B一般'!E34+'B原料'!E34</f>
        <v>0</v>
      </c>
      <c r="F34" s="15">
        <f>'B一般'!F34+'B原料'!F34</f>
        <v>0</v>
      </c>
      <c r="G34" s="15">
        <f>'B一般'!G34+'B原料'!G34</f>
        <v>0</v>
      </c>
      <c r="H34" s="15">
        <f>'B一般'!H34+'B原料'!H34</f>
        <v>0</v>
      </c>
      <c r="I34" s="24">
        <f>'B一般'!I34+'B原料'!I34</f>
        <v>0</v>
      </c>
      <c r="J34" s="32">
        <f>'B一般'!J34+'B原料'!J34</f>
        <v>7904</v>
      </c>
      <c r="K34" s="28">
        <f>'B一般'!K34+'B原料'!K34</f>
        <v>0</v>
      </c>
      <c r="L34" s="15">
        <f>'B一般'!L34+'B原料'!L34</f>
        <v>5046</v>
      </c>
      <c r="M34" s="15">
        <f>'B一般'!M34+'B原料'!M34</f>
        <v>0</v>
      </c>
      <c r="N34" s="15">
        <f>'B一般'!N34+'B原料'!N34</f>
        <v>0</v>
      </c>
      <c r="O34" s="15">
        <f>'B一般'!O34+'B原料'!O34</f>
        <v>0</v>
      </c>
      <c r="P34" s="24">
        <f>'B一般'!P34+'B原料'!P34</f>
        <v>0</v>
      </c>
      <c r="Q34" s="32">
        <f>'B一般'!Q34+'B原料'!Q34</f>
        <v>5046</v>
      </c>
      <c r="R34" s="28">
        <f>'B一般'!R34+'B原料'!R34</f>
        <v>12950</v>
      </c>
      <c r="S34" s="7"/>
    </row>
    <row r="35" spans="1:19" s="8" customFormat="1" ht="16.5" customHeight="1">
      <c r="A35" s="119"/>
      <c r="B35" s="59" t="s">
        <v>10</v>
      </c>
      <c r="C35" s="66" t="s">
        <v>2</v>
      </c>
      <c r="D35" s="20">
        <f>'B一般'!D35+'B原料'!D35</f>
        <v>572342</v>
      </c>
      <c r="E35" s="15">
        <f>'B一般'!E35+'B原料'!E35</f>
        <v>0</v>
      </c>
      <c r="F35" s="15">
        <f>'B一般'!F35+'B原料'!F35</f>
        <v>0</v>
      </c>
      <c r="G35" s="15">
        <f>'B一般'!G35+'B原料'!G35</f>
        <v>0</v>
      </c>
      <c r="H35" s="15">
        <f>'B一般'!H35+'B原料'!H35</f>
        <v>0</v>
      </c>
      <c r="I35" s="24">
        <f>'B一般'!I35+'B原料'!I35</f>
        <v>0</v>
      </c>
      <c r="J35" s="32">
        <f>'B一般'!J35+'B原料'!J35</f>
        <v>572342</v>
      </c>
      <c r="K35" s="28">
        <f>'B一般'!K35+'B原料'!K35</f>
        <v>0</v>
      </c>
      <c r="L35" s="15">
        <f>'B一般'!L35+'B原料'!L35</f>
        <v>329610</v>
      </c>
      <c r="M35" s="15">
        <f>'B一般'!M35+'B原料'!M35</f>
        <v>0</v>
      </c>
      <c r="N35" s="15">
        <f>'B一般'!N35+'B原料'!N35</f>
        <v>0</v>
      </c>
      <c r="O35" s="15">
        <f>'B一般'!O35+'B原料'!O35</f>
        <v>0</v>
      </c>
      <c r="P35" s="24">
        <f>'B一般'!P35+'B原料'!P35</f>
        <v>0</v>
      </c>
      <c r="Q35" s="32">
        <f>'B一般'!Q35+'B原料'!Q35</f>
        <v>329610</v>
      </c>
      <c r="R35" s="28">
        <f>'B一般'!R35+'B原料'!R35</f>
        <v>901952</v>
      </c>
      <c r="S35" s="7"/>
    </row>
    <row r="36" spans="1:19" s="8" customFormat="1" ht="16.5" customHeight="1" thickBot="1">
      <c r="A36" s="120"/>
      <c r="B36" s="60" t="s">
        <v>18</v>
      </c>
      <c r="C36" s="67" t="s">
        <v>3</v>
      </c>
      <c r="D36" s="21">
        <f>IF(D34=0,,D35/D34*1000)</f>
        <v>72411.69028340082</v>
      </c>
      <c r="E36" s="16">
        <f>IF(E34=0,,E35/E34*1000)</f>
        <v>0</v>
      </c>
      <c r="F36" s="16">
        <f>IF(F34=0,,F35/F34*1000)</f>
        <v>0</v>
      </c>
      <c r="G36" s="16">
        <f aca="true" t="shared" si="10" ref="G36:R36">IF(G34=0,,G35/G34*1000)</f>
        <v>0</v>
      </c>
      <c r="H36" s="16">
        <f t="shared" si="10"/>
        <v>0</v>
      </c>
      <c r="I36" s="25">
        <f t="shared" si="10"/>
        <v>0</v>
      </c>
      <c r="J36" s="33">
        <f t="shared" si="10"/>
        <v>72411.69028340082</v>
      </c>
      <c r="K36" s="29">
        <f t="shared" si="10"/>
        <v>0</v>
      </c>
      <c r="L36" s="16">
        <f t="shared" si="10"/>
        <v>65321.04637336503</v>
      </c>
      <c r="M36" s="16">
        <f t="shared" si="10"/>
        <v>0</v>
      </c>
      <c r="N36" s="16">
        <f t="shared" si="10"/>
        <v>0</v>
      </c>
      <c r="O36" s="16">
        <f t="shared" si="10"/>
        <v>0</v>
      </c>
      <c r="P36" s="25">
        <f t="shared" si="10"/>
        <v>0</v>
      </c>
      <c r="Q36" s="33">
        <f t="shared" si="10"/>
        <v>65321.04637336503</v>
      </c>
      <c r="R36" s="29">
        <f t="shared" si="10"/>
        <v>69648.80308880309</v>
      </c>
      <c r="S36" s="10"/>
    </row>
    <row r="37" spans="1:19" s="8" customFormat="1" ht="16.5" customHeight="1">
      <c r="A37" s="118" t="s">
        <v>12</v>
      </c>
      <c r="B37" s="59" t="s">
        <v>9</v>
      </c>
      <c r="C37" s="66" t="s">
        <v>1</v>
      </c>
      <c r="D37" s="23">
        <f>'B一般'!D37+'B原料'!D37</f>
        <v>376</v>
      </c>
      <c r="E37" s="18">
        <f>'B一般'!E37+'B原料'!E37</f>
        <v>191</v>
      </c>
      <c r="F37" s="18">
        <f>'B一般'!F37+'B原料'!F37</f>
        <v>109</v>
      </c>
      <c r="G37" s="18">
        <f>'B一般'!G37+'B原料'!G37</f>
        <v>60</v>
      </c>
      <c r="H37" s="18">
        <f>'B一般'!H37+'B原料'!H37</f>
        <v>19986</v>
      </c>
      <c r="I37" s="27">
        <f>'B一般'!I37+'B原料'!I37</f>
        <v>85</v>
      </c>
      <c r="J37" s="35">
        <f>'B一般'!J37+'B原料'!J37</f>
        <v>20807</v>
      </c>
      <c r="K37" s="31">
        <f>'B一般'!K37+'B原料'!K37</f>
        <v>21987</v>
      </c>
      <c r="L37" s="18">
        <f>'B一般'!L37+'B原料'!L37</f>
        <v>439</v>
      </c>
      <c r="M37" s="18">
        <f>'B一般'!M37+'B原料'!M37</f>
        <v>340</v>
      </c>
      <c r="N37" s="18">
        <f>'B一般'!N37+'B原料'!N37</f>
        <v>120</v>
      </c>
      <c r="O37" s="18">
        <f>'B一般'!O37+'B原料'!O37</f>
        <v>108</v>
      </c>
      <c r="P37" s="27">
        <f>'B一般'!P37+'B原料'!P37</f>
        <v>12348</v>
      </c>
      <c r="Q37" s="35">
        <f>'B一般'!Q37+'B原料'!Q37</f>
        <v>35342</v>
      </c>
      <c r="R37" s="31">
        <f>'B一般'!R37+'B原料'!R37</f>
        <v>56149</v>
      </c>
      <c r="S37" s="7"/>
    </row>
    <row r="38" spans="1:19" s="8" customFormat="1" ht="16.5" customHeight="1">
      <c r="A38" s="119"/>
      <c r="B38" s="59" t="s">
        <v>10</v>
      </c>
      <c r="C38" s="66" t="s">
        <v>2</v>
      </c>
      <c r="D38" s="22">
        <f>'B一般'!D38+'B原料'!D38</f>
        <v>82108</v>
      </c>
      <c r="E38" s="17">
        <f>'B一般'!E38+'B原料'!E38</f>
        <v>47775</v>
      </c>
      <c r="F38" s="17">
        <f>'B一般'!F38+'B原料'!F38</f>
        <v>25543</v>
      </c>
      <c r="G38" s="17">
        <f>'B一般'!G38+'B原料'!G38</f>
        <v>19805</v>
      </c>
      <c r="H38" s="17">
        <f>'B一般'!H38+'B原料'!H38</f>
        <v>1512063</v>
      </c>
      <c r="I38" s="26">
        <f>'B一般'!I38+'B原料'!I38</f>
        <v>23724</v>
      </c>
      <c r="J38" s="34">
        <f>'B一般'!J38+'B原料'!J38</f>
        <v>1711018</v>
      </c>
      <c r="K38" s="30">
        <f>'B一般'!K38+'B原料'!K38</f>
        <v>1550880</v>
      </c>
      <c r="L38" s="17">
        <f>'B一般'!L38+'B原料'!L38</f>
        <v>104546</v>
      </c>
      <c r="M38" s="17">
        <f>'B一般'!M38+'B原料'!M38</f>
        <v>78931</v>
      </c>
      <c r="N38" s="17">
        <f>'B一般'!N38+'B原料'!N38</f>
        <v>29097</v>
      </c>
      <c r="O38" s="17">
        <f>'B一般'!O38+'B原料'!O38</f>
        <v>27509</v>
      </c>
      <c r="P38" s="26">
        <f>'B一般'!P38+'B原料'!P38</f>
        <v>1268096</v>
      </c>
      <c r="Q38" s="34">
        <f>'B一般'!Q38+'B原料'!Q38</f>
        <v>3059059</v>
      </c>
      <c r="R38" s="30">
        <f>'B一般'!R38+'B原料'!R38</f>
        <v>4770077</v>
      </c>
      <c r="S38" s="7"/>
    </row>
    <row r="39" spans="1:19" s="8" customFormat="1" ht="16.5" customHeight="1" thickBot="1">
      <c r="A39" s="120"/>
      <c r="B39" s="60" t="s">
        <v>18</v>
      </c>
      <c r="C39" s="67" t="s">
        <v>3</v>
      </c>
      <c r="D39" s="21">
        <f>IF(D37=0,,D38/D37*1000)</f>
        <v>218372.3404255319</v>
      </c>
      <c r="E39" s="16">
        <f>IF(E37=0,,E38/E37*1000)</f>
        <v>250130.89005235603</v>
      </c>
      <c r="F39" s="16">
        <f>IF(F37=0,,F38/F37*1000)</f>
        <v>234339.4495412844</v>
      </c>
      <c r="G39" s="16">
        <f aca="true" t="shared" si="11" ref="G39:R39">IF(G37=0,,G38/G37*1000)</f>
        <v>330083.3333333333</v>
      </c>
      <c r="H39" s="16">
        <f t="shared" si="11"/>
        <v>75656.10927649355</v>
      </c>
      <c r="I39" s="25">
        <f t="shared" si="11"/>
        <v>279105.8823529412</v>
      </c>
      <c r="J39" s="33">
        <f t="shared" si="11"/>
        <v>82232.80626712165</v>
      </c>
      <c r="K39" s="29">
        <f t="shared" si="11"/>
        <v>70536.22595169873</v>
      </c>
      <c r="L39" s="16">
        <f t="shared" si="11"/>
        <v>238145.78587699315</v>
      </c>
      <c r="M39" s="16">
        <f t="shared" si="11"/>
        <v>232150</v>
      </c>
      <c r="N39" s="16">
        <f t="shared" si="11"/>
        <v>242475</v>
      </c>
      <c r="O39" s="16">
        <f t="shared" si="11"/>
        <v>254712.96296296295</v>
      </c>
      <c r="P39" s="25">
        <f t="shared" si="11"/>
        <v>102696.469063816</v>
      </c>
      <c r="Q39" s="33">
        <f t="shared" si="11"/>
        <v>86555.91081432856</v>
      </c>
      <c r="R39" s="29">
        <f t="shared" si="11"/>
        <v>84953.90835099468</v>
      </c>
      <c r="S39" s="10"/>
    </row>
    <row r="40" spans="1:19" s="8" customFormat="1" ht="16.5" customHeight="1">
      <c r="A40" s="121" t="s">
        <v>4</v>
      </c>
      <c r="B40" s="59" t="s">
        <v>9</v>
      </c>
      <c r="C40" s="66" t="s">
        <v>1</v>
      </c>
      <c r="D40" s="23">
        <f>'B一般'!D40+'B原料'!D40</f>
        <v>300292</v>
      </c>
      <c r="E40" s="18">
        <f>'B一般'!E40+'B原料'!E40</f>
        <v>298653</v>
      </c>
      <c r="F40" s="18">
        <f>'B一般'!F40+'B原料'!F40</f>
        <v>155353</v>
      </c>
      <c r="G40" s="18">
        <f>'B一般'!G40+'B原料'!G40</f>
        <v>261245</v>
      </c>
      <c r="H40" s="18">
        <f>'B一般'!H40+'B原料'!H40</f>
        <v>281197</v>
      </c>
      <c r="I40" s="27">
        <f>'B一般'!I40+'B原料'!I40</f>
        <v>278140</v>
      </c>
      <c r="J40" s="35">
        <f>'B一般'!J40+'B原料'!J40</f>
        <v>1574880</v>
      </c>
      <c r="K40" s="31">
        <f>'B一般'!K40+'B原料'!K40</f>
        <v>263598</v>
      </c>
      <c r="L40" s="18">
        <f>'B一般'!L40+'B原料'!L40</f>
        <v>284942</v>
      </c>
      <c r="M40" s="18">
        <f>'B一般'!M40+'B原料'!M40</f>
        <v>338457</v>
      </c>
      <c r="N40" s="18">
        <f>'B一般'!N40+'B原料'!N40</f>
        <v>252960</v>
      </c>
      <c r="O40" s="18">
        <f>'B一般'!O40+'B原料'!O40</f>
        <v>295553</v>
      </c>
      <c r="P40" s="27">
        <f>'B一般'!P40+'B原料'!P40</f>
        <v>249298</v>
      </c>
      <c r="Q40" s="35">
        <f>'B一般'!Q40+'B原料'!Q40</f>
        <v>1684808</v>
      </c>
      <c r="R40" s="31">
        <f>'B一般'!R40+'B原料'!R40</f>
        <v>3259688</v>
      </c>
      <c r="S40" s="7"/>
    </row>
    <row r="41" spans="1:19" s="8" customFormat="1" ht="16.5" customHeight="1">
      <c r="A41" s="122"/>
      <c r="B41" s="59" t="s">
        <v>10</v>
      </c>
      <c r="C41" s="66" t="s">
        <v>2</v>
      </c>
      <c r="D41" s="22">
        <f>'B一般'!D41+'B原料'!D41</f>
        <v>24054612</v>
      </c>
      <c r="E41" s="17">
        <f>'B一般'!E41+'B原料'!E41</f>
        <v>24422031</v>
      </c>
      <c r="F41" s="17">
        <f>'B一般'!F41+'B原料'!F41</f>
        <v>12686222</v>
      </c>
      <c r="G41" s="17">
        <f>'B一般'!G41+'B原料'!G41</f>
        <v>20261559</v>
      </c>
      <c r="H41" s="17">
        <f>'B一般'!H41+'B原料'!H41</f>
        <v>20476918</v>
      </c>
      <c r="I41" s="26">
        <f>'B一般'!I41+'B原料'!I41</f>
        <v>20224039</v>
      </c>
      <c r="J41" s="34">
        <f>'B一般'!J41+'B原料'!J41</f>
        <v>122125381</v>
      </c>
      <c r="K41" s="30">
        <f>'B一般'!K41+'B原料'!K41</f>
        <v>18515606</v>
      </c>
      <c r="L41" s="17">
        <f>'B一般'!L41+'B原料'!L41</f>
        <v>19623112</v>
      </c>
      <c r="M41" s="17">
        <f>'B一般'!M41+'B原料'!M41</f>
        <v>23404801</v>
      </c>
      <c r="N41" s="17">
        <f>'B一般'!N41+'B原料'!N41</f>
        <v>18037879</v>
      </c>
      <c r="O41" s="17">
        <f>'B一般'!O41+'B原料'!O41</f>
        <v>23055251</v>
      </c>
      <c r="P41" s="26">
        <f>'B一般'!P41+'B原料'!P41</f>
        <v>23068019</v>
      </c>
      <c r="Q41" s="34">
        <f>'B一般'!Q41+'B原料'!Q41</f>
        <v>125704668</v>
      </c>
      <c r="R41" s="30">
        <f>'B一般'!R41+'B原料'!R41</f>
        <v>247830049</v>
      </c>
      <c r="S41" s="7"/>
    </row>
    <row r="42" spans="1:19" s="8" customFormat="1" ht="16.5" customHeight="1" thickBot="1">
      <c r="A42" s="123"/>
      <c r="B42" s="60" t="s">
        <v>18</v>
      </c>
      <c r="C42" s="67" t="s">
        <v>3</v>
      </c>
      <c r="D42" s="21">
        <f>IF(D40=0,,D41/D40*1000)</f>
        <v>80104.0720365511</v>
      </c>
      <c r="E42" s="16">
        <f>IF(E40=0,,E41/E40*1000)</f>
        <v>81773.93496800635</v>
      </c>
      <c r="F42" s="16">
        <f>IF(F40=0,,F41/F40*1000)</f>
        <v>81660.61807625215</v>
      </c>
      <c r="G42" s="16">
        <f aca="true" t="shared" si="12" ref="G42:R42">IF(G40=0,,G41/G40*1000)</f>
        <v>77557.69105628817</v>
      </c>
      <c r="H42" s="16">
        <f t="shared" si="12"/>
        <v>72820.54218217122</v>
      </c>
      <c r="I42" s="25">
        <f t="shared" si="12"/>
        <v>72711.7243114978</v>
      </c>
      <c r="J42" s="33">
        <f t="shared" si="12"/>
        <v>77545.83269836432</v>
      </c>
      <c r="K42" s="29">
        <f t="shared" si="12"/>
        <v>70241.83036290108</v>
      </c>
      <c r="L42" s="16">
        <f t="shared" si="12"/>
        <v>68867.0396080606</v>
      </c>
      <c r="M42" s="16">
        <f t="shared" si="12"/>
        <v>69151.47566751463</v>
      </c>
      <c r="N42" s="16">
        <f t="shared" si="12"/>
        <v>71307.23829854523</v>
      </c>
      <c r="O42" s="16">
        <f t="shared" si="12"/>
        <v>78007.16284388925</v>
      </c>
      <c r="P42" s="25">
        <f t="shared" si="12"/>
        <v>92531.90559089924</v>
      </c>
      <c r="Q42" s="33">
        <f t="shared" si="12"/>
        <v>74610.6784868068</v>
      </c>
      <c r="R42" s="29">
        <f t="shared" si="12"/>
        <v>76028.76379579886</v>
      </c>
      <c r="S42" s="10"/>
    </row>
    <row r="43" spans="1:19" s="8" customFormat="1" ht="24" customHeight="1" thickBot="1">
      <c r="A43" s="124" t="s">
        <v>13</v>
      </c>
      <c r="B43" s="125"/>
      <c r="C43" s="126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3" ht="15.75">
      <c r="A44" s="75" t="str">
        <f>'総合計'!A53</f>
        <v>※すべて確定値。</v>
      </c>
      <c r="B44" s="75"/>
      <c r="C44" s="75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5">
    <mergeCell ref="A37:A39"/>
    <mergeCell ref="A40:A42"/>
    <mergeCell ref="A43:C43"/>
    <mergeCell ref="A25:A27"/>
    <mergeCell ref="A28:A30"/>
    <mergeCell ref="A31:A33"/>
    <mergeCell ref="A34:A36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70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7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44" sqref="Q44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28125" style="0" customWidth="1"/>
    <col min="11" max="16" width="10.7109375" style="0" customWidth="1"/>
    <col min="17" max="18" width="11.28125" style="0" customWidth="1"/>
    <col min="19" max="19" width="5.421875" style="0" customWidth="1"/>
  </cols>
  <sheetData>
    <row r="1" spans="1:16" ht="27.75" customHeight="1">
      <c r="A1" s="51" t="s">
        <v>67</v>
      </c>
      <c r="B1" s="104" t="s">
        <v>72</v>
      </c>
      <c r="C1" s="5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69" t="s">
        <v>0</v>
      </c>
      <c r="B2" s="70" t="s">
        <v>6</v>
      </c>
      <c r="C2" s="7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50">
        <f>'総合計'!Q2</f>
        <v>41346</v>
      </c>
    </row>
    <row r="3" spans="1:19" ht="24" customHeight="1" thickBot="1">
      <c r="A3" s="62"/>
      <c r="B3" s="63"/>
      <c r="C3" s="63"/>
      <c r="D3" s="76" t="s">
        <v>28</v>
      </c>
      <c r="E3" s="78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3" t="s">
        <v>15</v>
      </c>
      <c r="R3" s="84" t="s">
        <v>16</v>
      </c>
      <c r="S3" s="2"/>
    </row>
    <row r="4" spans="1:19" s="8" customFormat="1" ht="16.5" customHeight="1">
      <c r="A4" s="108" t="s">
        <v>47</v>
      </c>
      <c r="B4" s="59" t="s">
        <v>9</v>
      </c>
      <c r="C4" s="65" t="s">
        <v>1</v>
      </c>
      <c r="D4" s="47">
        <v>34091</v>
      </c>
      <c r="E4" s="15">
        <v>10177</v>
      </c>
      <c r="F4" s="15"/>
      <c r="G4" s="15">
        <v>20502</v>
      </c>
      <c r="H4" s="15">
        <v>40480</v>
      </c>
      <c r="I4" s="44">
        <v>10733</v>
      </c>
      <c r="J4" s="37">
        <f>SUM(D4:I4)</f>
        <v>115983</v>
      </c>
      <c r="K4" s="44"/>
      <c r="L4" s="15">
        <v>45745</v>
      </c>
      <c r="M4" s="15">
        <v>15687</v>
      </c>
      <c r="N4" s="15"/>
      <c r="O4" s="15">
        <v>36241</v>
      </c>
      <c r="P4" s="44">
        <v>45637</v>
      </c>
      <c r="Q4" s="37">
        <f>SUM(K4:P4)</f>
        <v>143310</v>
      </c>
      <c r="R4" s="28">
        <f>J4+Q4</f>
        <v>259293</v>
      </c>
      <c r="S4" s="7"/>
    </row>
    <row r="5" spans="1:19" s="8" customFormat="1" ht="16.5" customHeight="1">
      <c r="A5" s="109"/>
      <c r="B5" s="59" t="s">
        <v>10</v>
      </c>
      <c r="C5" s="66" t="s">
        <v>2</v>
      </c>
      <c r="D5" s="47">
        <v>2515192</v>
      </c>
      <c r="E5" s="15">
        <v>779794</v>
      </c>
      <c r="F5" s="15"/>
      <c r="G5" s="15">
        <v>1599286</v>
      </c>
      <c r="H5" s="15">
        <v>2940704</v>
      </c>
      <c r="I5" s="44">
        <v>773298</v>
      </c>
      <c r="J5" s="32">
        <f>SUM(D5:I5)</f>
        <v>8608274</v>
      </c>
      <c r="K5" s="45"/>
      <c r="L5" s="17">
        <v>3069862</v>
      </c>
      <c r="M5" s="17">
        <v>1063919</v>
      </c>
      <c r="N5" s="17"/>
      <c r="O5" s="17">
        <v>2902080</v>
      </c>
      <c r="P5" s="45">
        <v>4102890</v>
      </c>
      <c r="Q5" s="32">
        <f>SUM(K5:P5)</f>
        <v>11138751</v>
      </c>
      <c r="R5" s="28">
        <f>J5+Q5</f>
        <v>19747025</v>
      </c>
      <c r="S5" s="7"/>
    </row>
    <row r="6" spans="1:19" s="8" customFormat="1" ht="16.5" customHeight="1" thickBot="1">
      <c r="A6" s="110"/>
      <c r="B6" s="60" t="s">
        <v>18</v>
      </c>
      <c r="C6" s="67" t="s">
        <v>3</v>
      </c>
      <c r="D6" s="48">
        <f aca="true" t="shared" si="0" ref="D6:I6">IF(D4=0,,D5/D4*1000)</f>
        <v>73778.76858995043</v>
      </c>
      <c r="E6" s="16">
        <f t="shared" si="0"/>
        <v>76623.16989289575</v>
      </c>
      <c r="F6" s="16">
        <f t="shared" si="0"/>
        <v>0</v>
      </c>
      <c r="G6" s="16">
        <f t="shared" si="0"/>
        <v>78006.34084479563</v>
      </c>
      <c r="H6" s="16">
        <f t="shared" si="0"/>
        <v>72645.84980237154</v>
      </c>
      <c r="I6" s="46">
        <f t="shared" si="0"/>
        <v>72048.63505077797</v>
      </c>
      <c r="J6" s="33">
        <f aca="true" t="shared" si="1" ref="J6:P6">IF(J4=0,,J5/J4*1000)</f>
        <v>74220.13570954364</v>
      </c>
      <c r="K6" s="46">
        <f t="shared" si="1"/>
        <v>0</v>
      </c>
      <c r="L6" s="16">
        <f t="shared" si="1"/>
        <v>67108.14296644441</v>
      </c>
      <c r="M6" s="16">
        <f t="shared" si="1"/>
        <v>67821.6994963983</v>
      </c>
      <c r="N6" s="16">
        <f t="shared" si="1"/>
        <v>0</v>
      </c>
      <c r="O6" s="16">
        <f t="shared" si="1"/>
        <v>80077.2605612428</v>
      </c>
      <c r="P6" s="46">
        <f t="shared" si="1"/>
        <v>89902.71051997282</v>
      </c>
      <c r="Q6" s="33">
        <f>IF(Q4=0,,Q5/Q4*1000)</f>
        <v>77724.86916474774</v>
      </c>
      <c r="R6" s="29">
        <f>IF(R4=0,,R5/R4*1000)</f>
        <v>76157.18511490861</v>
      </c>
      <c r="S6" s="10"/>
    </row>
    <row r="7" spans="1:19" s="8" customFormat="1" ht="16.5" customHeight="1">
      <c r="A7" s="108" t="s">
        <v>19</v>
      </c>
      <c r="B7" s="59" t="s">
        <v>9</v>
      </c>
      <c r="C7" s="66" t="s">
        <v>1</v>
      </c>
      <c r="D7" s="47">
        <v>21834</v>
      </c>
      <c r="E7" s="15">
        <v>6015</v>
      </c>
      <c r="F7" s="15">
        <v>26854</v>
      </c>
      <c r="G7" s="15">
        <v>34237</v>
      </c>
      <c r="H7" s="15">
        <v>20509</v>
      </c>
      <c r="I7" s="44">
        <v>34701</v>
      </c>
      <c r="J7" s="32">
        <f>SUM(D7:I7)</f>
        <v>144150</v>
      </c>
      <c r="K7" s="44">
        <v>11876</v>
      </c>
      <c r="L7" s="15">
        <v>35580</v>
      </c>
      <c r="M7" s="15">
        <v>10668</v>
      </c>
      <c r="N7" s="15">
        <v>23659</v>
      </c>
      <c r="O7" s="15">
        <v>36093</v>
      </c>
      <c r="P7" s="44"/>
      <c r="Q7" s="32">
        <f>SUM(K7:P7)</f>
        <v>117876</v>
      </c>
      <c r="R7" s="28">
        <f>J7+Q7</f>
        <v>262026</v>
      </c>
      <c r="S7" s="7"/>
    </row>
    <row r="8" spans="1:19" s="8" customFormat="1" ht="16.5" customHeight="1">
      <c r="A8" s="109"/>
      <c r="B8" s="59" t="s">
        <v>10</v>
      </c>
      <c r="C8" s="66" t="s">
        <v>2</v>
      </c>
      <c r="D8" s="47">
        <v>1645273</v>
      </c>
      <c r="E8" s="15">
        <v>452434</v>
      </c>
      <c r="F8" s="15">
        <v>2222698</v>
      </c>
      <c r="G8" s="15">
        <v>2689631</v>
      </c>
      <c r="H8" s="15">
        <v>1485434</v>
      </c>
      <c r="I8" s="44">
        <v>2481907</v>
      </c>
      <c r="J8" s="32">
        <f>SUM(D8:I8)</f>
        <v>10977377</v>
      </c>
      <c r="K8" s="45">
        <v>817517</v>
      </c>
      <c r="L8" s="17">
        <v>2354411</v>
      </c>
      <c r="M8" s="17">
        <v>700127</v>
      </c>
      <c r="N8" s="17">
        <v>1575809</v>
      </c>
      <c r="O8" s="17">
        <v>2773067</v>
      </c>
      <c r="P8" s="45"/>
      <c r="Q8" s="32">
        <f>SUM(K8:P8)</f>
        <v>8220931</v>
      </c>
      <c r="R8" s="28">
        <f>J8+Q8</f>
        <v>19198308</v>
      </c>
      <c r="S8" s="7"/>
    </row>
    <row r="9" spans="1:19" s="8" customFormat="1" ht="16.5" customHeight="1" thickBot="1">
      <c r="A9" s="110"/>
      <c r="B9" s="60" t="s">
        <v>18</v>
      </c>
      <c r="C9" s="67" t="s">
        <v>3</v>
      </c>
      <c r="D9" s="48">
        <f aca="true" t="shared" si="2" ref="D9:I9">IF(D7=0,,D8/D7*1000)</f>
        <v>75353.7143904003</v>
      </c>
      <c r="E9" s="16">
        <f t="shared" si="2"/>
        <v>75217.62261014132</v>
      </c>
      <c r="F9" s="16">
        <f t="shared" si="2"/>
        <v>82769.71773292619</v>
      </c>
      <c r="G9" s="16">
        <f t="shared" si="2"/>
        <v>78559.19034962176</v>
      </c>
      <c r="H9" s="16">
        <f t="shared" si="2"/>
        <v>72428.39728899507</v>
      </c>
      <c r="I9" s="46">
        <f t="shared" si="2"/>
        <v>71522.636235267</v>
      </c>
      <c r="J9" s="33">
        <f aca="true" t="shared" si="3" ref="J9:P9">IF(J7=0,,J8/J7*1000)</f>
        <v>76152.45924384323</v>
      </c>
      <c r="K9" s="46">
        <f t="shared" si="3"/>
        <v>68837.73997979118</v>
      </c>
      <c r="L9" s="16">
        <f t="shared" si="3"/>
        <v>66172.31590781339</v>
      </c>
      <c r="M9" s="16">
        <f t="shared" si="3"/>
        <v>65628.70266216723</v>
      </c>
      <c r="N9" s="16">
        <f t="shared" si="3"/>
        <v>66605.05515871338</v>
      </c>
      <c r="O9" s="16">
        <f t="shared" si="3"/>
        <v>76831.15839636495</v>
      </c>
      <c r="P9" s="46">
        <f t="shared" si="3"/>
        <v>0</v>
      </c>
      <c r="Q9" s="33">
        <f>IF(Q7=0,,Q8/Q7*1000)</f>
        <v>69742.19518816384</v>
      </c>
      <c r="R9" s="29">
        <f>IF(R7=0,,R8/R7*1000)</f>
        <v>73268.71379176113</v>
      </c>
      <c r="S9" s="7"/>
    </row>
    <row r="10" spans="1:19" s="8" customFormat="1" ht="16.5" customHeight="1">
      <c r="A10" s="108" t="s">
        <v>20</v>
      </c>
      <c r="B10" s="59" t="s">
        <v>9</v>
      </c>
      <c r="C10" s="66" t="s">
        <v>1</v>
      </c>
      <c r="D10" s="47"/>
      <c r="E10" s="15">
        <v>11819</v>
      </c>
      <c r="F10" s="15"/>
      <c r="G10" s="15">
        <v>11806</v>
      </c>
      <c r="H10" s="15">
        <v>11862</v>
      </c>
      <c r="I10" s="44">
        <v>23593</v>
      </c>
      <c r="J10" s="32">
        <f>SUM(D10:I10)</f>
        <v>59080</v>
      </c>
      <c r="K10" s="44">
        <v>23671</v>
      </c>
      <c r="L10" s="15">
        <v>11598</v>
      </c>
      <c r="M10" s="15">
        <v>25488</v>
      </c>
      <c r="N10" s="15"/>
      <c r="O10" s="15">
        <v>11998</v>
      </c>
      <c r="P10" s="44"/>
      <c r="Q10" s="32">
        <f>SUM(K10:P10)</f>
        <v>72755</v>
      </c>
      <c r="R10" s="28">
        <f>J10+Q10</f>
        <v>131835</v>
      </c>
      <c r="S10" s="7"/>
    </row>
    <row r="11" spans="1:19" s="8" customFormat="1" ht="16.5" customHeight="1">
      <c r="A11" s="109"/>
      <c r="B11" s="59" t="s">
        <v>10</v>
      </c>
      <c r="C11" s="66" t="s">
        <v>2</v>
      </c>
      <c r="D11" s="47"/>
      <c r="E11" s="15">
        <v>904652</v>
      </c>
      <c r="F11" s="15"/>
      <c r="G11" s="15">
        <v>926911</v>
      </c>
      <c r="H11" s="15">
        <v>828168</v>
      </c>
      <c r="I11" s="44">
        <v>1662756</v>
      </c>
      <c r="J11" s="34">
        <f>SUM(D11:I11)</f>
        <v>4322487</v>
      </c>
      <c r="K11" s="45">
        <v>1622371</v>
      </c>
      <c r="L11" s="17">
        <v>766675</v>
      </c>
      <c r="M11" s="17">
        <v>1751513</v>
      </c>
      <c r="N11" s="17"/>
      <c r="O11" s="17">
        <v>1027994</v>
      </c>
      <c r="P11" s="45"/>
      <c r="Q11" s="34">
        <f>SUM(K11:P11)</f>
        <v>5168553</v>
      </c>
      <c r="R11" s="30">
        <f>J11+Q11</f>
        <v>9491040</v>
      </c>
      <c r="S11" s="7"/>
    </row>
    <row r="12" spans="1:19" s="8" customFormat="1" ht="16.5" customHeight="1" thickBot="1">
      <c r="A12" s="110"/>
      <c r="B12" s="60" t="s">
        <v>18</v>
      </c>
      <c r="C12" s="67" t="s">
        <v>3</v>
      </c>
      <c r="D12" s="48">
        <f aca="true" t="shared" si="4" ref="D12:I12">IF(D10=0,,D11/D10*1000)</f>
        <v>0</v>
      </c>
      <c r="E12" s="16">
        <f t="shared" si="4"/>
        <v>76542.17784922582</v>
      </c>
      <c r="F12" s="16">
        <f t="shared" si="4"/>
        <v>0</v>
      </c>
      <c r="G12" s="16">
        <f t="shared" si="4"/>
        <v>78511.85837709639</v>
      </c>
      <c r="H12" s="16">
        <f t="shared" si="4"/>
        <v>69816.8942842691</v>
      </c>
      <c r="I12" s="46">
        <f t="shared" si="4"/>
        <v>70476.66680795152</v>
      </c>
      <c r="J12" s="33">
        <f aca="true" t="shared" si="5" ref="J12:P12">IF(J10=0,,J11/J10*1000)</f>
        <v>73163.28706838185</v>
      </c>
      <c r="K12" s="46">
        <f t="shared" si="5"/>
        <v>68538.33805077944</v>
      </c>
      <c r="L12" s="16">
        <f t="shared" si="5"/>
        <v>66104.069667184</v>
      </c>
      <c r="M12" s="16">
        <f t="shared" si="5"/>
        <v>68719.12272441933</v>
      </c>
      <c r="N12" s="16">
        <f t="shared" si="5"/>
        <v>0</v>
      </c>
      <c r="O12" s="16">
        <f t="shared" si="5"/>
        <v>85680.44674112352</v>
      </c>
      <c r="P12" s="46">
        <f t="shared" si="5"/>
        <v>0</v>
      </c>
      <c r="Q12" s="33">
        <f>IF(Q10=0,,Q11/Q10*1000)</f>
        <v>71040.51955192082</v>
      </c>
      <c r="R12" s="29">
        <f>IF(R10=0,,R11/R10*1000)</f>
        <v>71991.80794174537</v>
      </c>
      <c r="S12" s="10"/>
    </row>
    <row r="13" spans="1:19" s="8" customFormat="1" ht="16.5" customHeight="1">
      <c r="A13" s="108" t="s">
        <v>43</v>
      </c>
      <c r="B13" s="59" t="s">
        <v>9</v>
      </c>
      <c r="C13" s="66" t="s">
        <v>1</v>
      </c>
      <c r="D13" s="47"/>
      <c r="E13" s="15"/>
      <c r="F13" s="15"/>
      <c r="G13" s="15"/>
      <c r="H13" s="15"/>
      <c r="I13" s="44"/>
      <c r="J13" s="32">
        <f>SUM(D13:I13)</f>
        <v>0</v>
      </c>
      <c r="K13" s="44">
        <v>4416</v>
      </c>
      <c r="L13" s="15"/>
      <c r="M13" s="15">
        <v>530</v>
      </c>
      <c r="N13" s="15">
        <v>9900</v>
      </c>
      <c r="O13" s="15"/>
      <c r="P13" s="44"/>
      <c r="Q13" s="32">
        <f>SUM(K13:P13)</f>
        <v>14846</v>
      </c>
      <c r="R13" s="28">
        <f>J13+Q13</f>
        <v>14846</v>
      </c>
      <c r="S13" s="7"/>
    </row>
    <row r="14" spans="1:19" s="8" customFormat="1" ht="16.5" customHeight="1">
      <c r="A14" s="109"/>
      <c r="B14" s="59" t="s">
        <v>10</v>
      </c>
      <c r="C14" s="66" t="s">
        <v>2</v>
      </c>
      <c r="D14" s="47"/>
      <c r="E14" s="15"/>
      <c r="F14" s="15"/>
      <c r="G14" s="15"/>
      <c r="H14" s="15"/>
      <c r="I14" s="44"/>
      <c r="J14" s="34">
        <f>SUM(D14:I14)</f>
        <v>0</v>
      </c>
      <c r="K14" s="45">
        <v>313248</v>
      </c>
      <c r="L14" s="17"/>
      <c r="M14" s="17">
        <v>34968</v>
      </c>
      <c r="N14" s="17">
        <v>701575</v>
      </c>
      <c r="O14" s="17"/>
      <c r="P14" s="45"/>
      <c r="Q14" s="34">
        <f>SUM(K14:P14)</f>
        <v>1049791</v>
      </c>
      <c r="R14" s="30">
        <f>J14+Q14</f>
        <v>1049791</v>
      </c>
      <c r="S14" s="7"/>
    </row>
    <row r="15" spans="1:19" s="8" customFormat="1" ht="16.5" customHeight="1" thickBot="1">
      <c r="A15" s="110"/>
      <c r="B15" s="60" t="s">
        <v>18</v>
      </c>
      <c r="C15" s="67" t="s">
        <v>3</v>
      </c>
      <c r="D15" s="48">
        <f aca="true" t="shared" si="6" ref="D15:I15">IF(D13=0,,D14/D13*1000)</f>
        <v>0</v>
      </c>
      <c r="E15" s="16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46">
        <f t="shared" si="6"/>
        <v>0</v>
      </c>
      <c r="J15" s="33">
        <f aca="true" t="shared" si="7" ref="J15:P15">IF(J13=0,,J14/J13*1000)</f>
        <v>0</v>
      </c>
      <c r="K15" s="46">
        <f t="shared" si="7"/>
        <v>70934.78260869566</v>
      </c>
      <c r="L15" s="16">
        <f t="shared" si="7"/>
        <v>0</v>
      </c>
      <c r="M15" s="16">
        <f t="shared" si="7"/>
        <v>65977.35849056604</v>
      </c>
      <c r="N15" s="16">
        <f t="shared" si="7"/>
        <v>70866.16161616163</v>
      </c>
      <c r="O15" s="16">
        <f t="shared" si="7"/>
        <v>0</v>
      </c>
      <c r="P15" s="46">
        <f t="shared" si="7"/>
        <v>0</v>
      </c>
      <c r="Q15" s="33">
        <f>IF(Q13=0,,Q14/Q13*1000)</f>
        <v>70712.04364812071</v>
      </c>
      <c r="R15" s="29">
        <f>IF(R13=0,,R14/R13*1000)</f>
        <v>70712.04364812071</v>
      </c>
      <c r="S15" s="10"/>
    </row>
    <row r="16" spans="1:19" s="8" customFormat="1" ht="16.5" customHeight="1">
      <c r="A16" s="108" t="s">
        <v>44</v>
      </c>
      <c r="B16" s="59" t="s">
        <v>9</v>
      </c>
      <c r="C16" s="66" t="s">
        <v>1</v>
      </c>
      <c r="D16" s="47">
        <v>67182</v>
      </c>
      <c r="E16" s="15">
        <v>78062</v>
      </c>
      <c r="F16" s="15">
        <v>57346</v>
      </c>
      <c r="G16" s="15">
        <v>53577</v>
      </c>
      <c r="H16" s="15">
        <v>65233</v>
      </c>
      <c r="I16" s="44">
        <v>40187</v>
      </c>
      <c r="J16" s="32">
        <f>SUM(D16:I16)</f>
        <v>361587</v>
      </c>
      <c r="K16" s="44">
        <v>55993</v>
      </c>
      <c r="L16" s="15">
        <v>52031</v>
      </c>
      <c r="M16" s="15">
        <v>130913</v>
      </c>
      <c r="N16" s="15">
        <v>43614</v>
      </c>
      <c r="O16" s="15">
        <v>41040</v>
      </c>
      <c r="P16" s="44">
        <v>67572</v>
      </c>
      <c r="Q16" s="32">
        <f>SUM(K16:P16)</f>
        <v>391163</v>
      </c>
      <c r="R16" s="28">
        <f>J16+Q16</f>
        <v>752750</v>
      </c>
      <c r="S16" s="7"/>
    </row>
    <row r="17" spans="1:19" s="8" customFormat="1" ht="16.5" customHeight="1">
      <c r="A17" s="109"/>
      <c r="B17" s="59" t="s">
        <v>10</v>
      </c>
      <c r="C17" s="66" t="s">
        <v>2</v>
      </c>
      <c r="D17" s="47">
        <v>5200025</v>
      </c>
      <c r="E17" s="15">
        <v>6223257</v>
      </c>
      <c r="F17" s="15">
        <v>4650943</v>
      </c>
      <c r="G17" s="15">
        <v>4100222</v>
      </c>
      <c r="H17" s="15">
        <v>4618903</v>
      </c>
      <c r="I17" s="44">
        <v>2917504</v>
      </c>
      <c r="J17" s="32">
        <f>SUM(D17:I17)</f>
        <v>27710854</v>
      </c>
      <c r="K17" s="45">
        <v>3856609</v>
      </c>
      <c r="L17" s="17">
        <v>3467647</v>
      </c>
      <c r="M17" s="17">
        <v>8810073</v>
      </c>
      <c r="N17" s="17">
        <v>3092170</v>
      </c>
      <c r="O17" s="17">
        <v>3201164</v>
      </c>
      <c r="P17" s="45">
        <v>6474068</v>
      </c>
      <c r="Q17" s="32">
        <f>SUM(K17:P17)</f>
        <v>28901731</v>
      </c>
      <c r="R17" s="28">
        <f>J17+Q17</f>
        <v>56612585</v>
      </c>
      <c r="S17" s="7"/>
    </row>
    <row r="18" spans="1:19" s="8" customFormat="1" ht="16.5" customHeight="1" thickBot="1">
      <c r="A18" s="110"/>
      <c r="B18" s="60" t="s">
        <v>18</v>
      </c>
      <c r="C18" s="67" t="s">
        <v>3</v>
      </c>
      <c r="D18" s="48">
        <f aca="true" t="shared" si="8" ref="D18:I18">IF(D16=0,,D17/D16*1000)</f>
        <v>77402.05709862761</v>
      </c>
      <c r="E18" s="16">
        <f t="shared" si="8"/>
        <v>79721.97740257744</v>
      </c>
      <c r="F18" s="16">
        <f t="shared" si="8"/>
        <v>81103.18069263767</v>
      </c>
      <c r="G18" s="16">
        <f t="shared" si="8"/>
        <v>76529.51826343394</v>
      </c>
      <c r="H18" s="16">
        <f t="shared" si="8"/>
        <v>70806.23304155872</v>
      </c>
      <c r="I18" s="46">
        <f t="shared" si="8"/>
        <v>72598.20339910917</v>
      </c>
      <c r="J18" s="33">
        <f aca="true" t="shared" si="9" ref="J18:P18">IF(J16=0,,J17/J16*1000)</f>
        <v>76636.75408684493</v>
      </c>
      <c r="K18" s="46">
        <f t="shared" si="9"/>
        <v>68876.6274355723</v>
      </c>
      <c r="L18" s="16">
        <f t="shared" si="9"/>
        <v>66645.7880878707</v>
      </c>
      <c r="M18" s="16">
        <f t="shared" si="9"/>
        <v>67297.1591820522</v>
      </c>
      <c r="N18" s="16">
        <f t="shared" si="9"/>
        <v>70898.5646810657</v>
      </c>
      <c r="O18" s="16">
        <f t="shared" si="9"/>
        <v>78001.07212475633</v>
      </c>
      <c r="P18" s="46">
        <f t="shared" si="9"/>
        <v>95809.92126916474</v>
      </c>
      <c r="Q18" s="33">
        <f>IF(Q16=0,,Q17/Q16*1000)</f>
        <v>73886.66872889307</v>
      </c>
      <c r="R18" s="29">
        <f>IF(R16=0,,R17/R16*1000)</f>
        <v>75207.68515443374</v>
      </c>
      <c r="S18" s="10"/>
    </row>
    <row r="19" spans="1:19" s="8" customFormat="1" ht="16.5" customHeight="1">
      <c r="A19" s="108" t="s">
        <v>25</v>
      </c>
      <c r="B19" s="59" t="s">
        <v>9</v>
      </c>
      <c r="C19" s="66" t="s">
        <v>1</v>
      </c>
      <c r="D19" s="47">
        <v>17837</v>
      </c>
      <c r="E19" s="15">
        <v>49026</v>
      </c>
      <c r="F19" s="15">
        <v>34165</v>
      </c>
      <c r="G19" s="15">
        <v>22480</v>
      </c>
      <c r="H19" s="15">
        <v>28763</v>
      </c>
      <c r="I19" s="44">
        <v>56275</v>
      </c>
      <c r="J19" s="32">
        <f>SUM(D19:I19)</f>
        <v>208546</v>
      </c>
      <c r="K19" s="44">
        <v>66214</v>
      </c>
      <c r="L19" s="15">
        <v>34444</v>
      </c>
      <c r="M19" s="15">
        <v>69315</v>
      </c>
      <c r="N19" s="15">
        <v>55595</v>
      </c>
      <c r="O19" s="15">
        <v>86317</v>
      </c>
      <c r="P19" s="44">
        <v>50939</v>
      </c>
      <c r="Q19" s="32">
        <f>SUM(K19:P19)</f>
        <v>362824</v>
      </c>
      <c r="R19" s="28">
        <f>J19+Q19</f>
        <v>571370</v>
      </c>
      <c r="S19" s="7"/>
    </row>
    <row r="20" spans="1:19" s="8" customFormat="1" ht="16.5" customHeight="1">
      <c r="A20" s="109"/>
      <c r="B20" s="59" t="s">
        <v>10</v>
      </c>
      <c r="C20" s="66" t="s">
        <v>2</v>
      </c>
      <c r="D20" s="47">
        <v>1381546</v>
      </c>
      <c r="E20" s="15">
        <v>3916363</v>
      </c>
      <c r="F20" s="15">
        <v>2722384</v>
      </c>
      <c r="G20" s="15">
        <v>1725779</v>
      </c>
      <c r="H20" s="15">
        <v>2078070</v>
      </c>
      <c r="I20" s="44">
        <v>4021777</v>
      </c>
      <c r="J20" s="32">
        <f>SUM(D20:I20)</f>
        <v>15845919</v>
      </c>
      <c r="K20" s="45">
        <v>4523049</v>
      </c>
      <c r="L20" s="17">
        <v>2315364</v>
      </c>
      <c r="M20" s="17">
        <v>4683189</v>
      </c>
      <c r="N20" s="17">
        <v>3936435</v>
      </c>
      <c r="O20" s="17">
        <v>6614323</v>
      </c>
      <c r="P20" s="45">
        <v>4672817</v>
      </c>
      <c r="Q20" s="32">
        <f>SUM(K20:P20)</f>
        <v>26745177</v>
      </c>
      <c r="R20" s="28">
        <f>J20+Q20</f>
        <v>42591096</v>
      </c>
      <c r="S20" s="7"/>
    </row>
    <row r="21" spans="1:19" s="8" customFormat="1" ht="16.5" customHeight="1" thickBot="1">
      <c r="A21" s="110"/>
      <c r="B21" s="60" t="s">
        <v>18</v>
      </c>
      <c r="C21" s="67" t="s">
        <v>3</v>
      </c>
      <c r="D21" s="48">
        <f aca="true" t="shared" si="10" ref="D21:I21">IF(D19=0,,D20/D19*1000)</f>
        <v>77453.94404888713</v>
      </c>
      <c r="E21" s="16">
        <f t="shared" si="10"/>
        <v>79883.38840615183</v>
      </c>
      <c r="F21" s="16">
        <f t="shared" si="10"/>
        <v>79683.41870335137</v>
      </c>
      <c r="G21" s="16">
        <f t="shared" si="10"/>
        <v>76769.52846975089</v>
      </c>
      <c r="H21" s="16">
        <f t="shared" si="10"/>
        <v>72248.02697910511</v>
      </c>
      <c r="I21" s="46">
        <f t="shared" si="10"/>
        <v>71466.49489115948</v>
      </c>
      <c r="J21" s="33">
        <f aca="true" t="shared" si="11" ref="J21:P21">IF(J19=0,,J20/J19*1000)</f>
        <v>75982.84790885463</v>
      </c>
      <c r="K21" s="46">
        <f t="shared" si="11"/>
        <v>68309.55689129188</v>
      </c>
      <c r="L21" s="16">
        <f t="shared" si="11"/>
        <v>67221.11253048426</v>
      </c>
      <c r="M21" s="16">
        <f t="shared" si="11"/>
        <v>67563.86063622593</v>
      </c>
      <c r="N21" s="16">
        <f t="shared" si="11"/>
        <v>70805.5580537818</v>
      </c>
      <c r="O21" s="16">
        <f t="shared" si="11"/>
        <v>76628.27716440562</v>
      </c>
      <c r="P21" s="46">
        <f t="shared" si="11"/>
        <v>91733.58330552229</v>
      </c>
      <c r="Q21" s="33">
        <f>IF(Q19=0,,Q20/Q19*1000)</f>
        <v>73713.91363305625</v>
      </c>
      <c r="R21" s="29">
        <f>IF(R19=0,,R20/R19*1000)</f>
        <v>74542.0585610025</v>
      </c>
      <c r="S21" s="10"/>
    </row>
    <row r="22" spans="1:19" s="8" customFormat="1" ht="16.5" customHeight="1">
      <c r="A22" s="108" t="s">
        <v>21</v>
      </c>
      <c r="B22" s="59" t="s">
        <v>9</v>
      </c>
      <c r="C22" s="66" t="s">
        <v>1</v>
      </c>
      <c r="D22" s="47">
        <v>36095</v>
      </c>
      <c r="E22" s="15">
        <v>60895</v>
      </c>
      <c r="F22" s="15">
        <v>11538</v>
      </c>
      <c r="G22" s="15">
        <v>38772</v>
      </c>
      <c r="H22" s="15">
        <v>28329</v>
      </c>
      <c r="I22" s="44">
        <v>45901</v>
      </c>
      <c r="J22" s="32">
        <f>SUM(D22:I22)</f>
        <v>221530</v>
      </c>
      <c r="K22" s="44">
        <v>35138</v>
      </c>
      <c r="L22" s="15">
        <v>65332</v>
      </c>
      <c r="M22" s="15">
        <v>32579</v>
      </c>
      <c r="N22" s="15">
        <v>70191</v>
      </c>
      <c r="O22" s="15">
        <v>64118</v>
      </c>
      <c r="P22" s="44">
        <v>66508</v>
      </c>
      <c r="Q22" s="32">
        <f>SUM(K22:P22)</f>
        <v>333866</v>
      </c>
      <c r="R22" s="28">
        <f>J22+Q22</f>
        <v>555396</v>
      </c>
      <c r="S22" s="7"/>
    </row>
    <row r="23" spans="1:19" s="8" customFormat="1" ht="16.5" customHeight="1">
      <c r="A23" s="109"/>
      <c r="B23" s="59" t="s">
        <v>10</v>
      </c>
      <c r="C23" s="66" t="s">
        <v>2</v>
      </c>
      <c r="D23" s="47">
        <v>2735477</v>
      </c>
      <c r="E23" s="15">
        <v>5229992</v>
      </c>
      <c r="F23" s="15">
        <v>914406</v>
      </c>
      <c r="G23" s="15">
        <v>3017984</v>
      </c>
      <c r="H23" s="15">
        <v>2036338</v>
      </c>
      <c r="I23" s="44">
        <v>3271339</v>
      </c>
      <c r="J23" s="32">
        <f>SUM(D23:I23)</f>
        <v>17205536</v>
      </c>
      <c r="K23" s="45">
        <v>2411310</v>
      </c>
      <c r="L23" s="17">
        <v>4361273</v>
      </c>
      <c r="M23" s="17">
        <v>2209935</v>
      </c>
      <c r="N23" s="17">
        <v>5026922</v>
      </c>
      <c r="O23" s="17">
        <v>4900519</v>
      </c>
      <c r="P23" s="45">
        <v>5840850</v>
      </c>
      <c r="Q23" s="32">
        <f>SUM(K23:P23)</f>
        <v>24750809</v>
      </c>
      <c r="R23" s="28">
        <f>J23+Q23</f>
        <v>41956345</v>
      </c>
      <c r="S23" s="7"/>
    </row>
    <row r="24" spans="1:19" s="8" customFormat="1" ht="16.5" customHeight="1" thickBot="1">
      <c r="A24" s="110"/>
      <c r="B24" s="60" t="s">
        <v>18</v>
      </c>
      <c r="C24" s="67" t="s">
        <v>3</v>
      </c>
      <c r="D24" s="48">
        <f aca="true" t="shared" si="12" ref="D24:I24">IF(D22=0,,D23/D22*1000)</f>
        <v>75785.48275384401</v>
      </c>
      <c r="E24" s="16">
        <f t="shared" si="12"/>
        <v>85885.40931110928</v>
      </c>
      <c r="F24" s="16">
        <f t="shared" si="12"/>
        <v>79251.69006760271</v>
      </c>
      <c r="G24" s="16">
        <f t="shared" si="12"/>
        <v>77839.2654492933</v>
      </c>
      <c r="H24" s="16">
        <f t="shared" si="12"/>
        <v>71881.74662007131</v>
      </c>
      <c r="I24" s="46">
        <f t="shared" si="12"/>
        <v>71269.44946733187</v>
      </c>
      <c r="J24" s="33">
        <f aca="true" t="shared" si="13" ref="J24:P24">IF(J22=0,,J23/J22*1000)</f>
        <v>77666.84421974451</v>
      </c>
      <c r="K24" s="46">
        <f t="shared" si="13"/>
        <v>68623.9968125676</v>
      </c>
      <c r="L24" s="16">
        <f t="shared" si="13"/>
        <v>66755.54092940672</v>
      </c>
      <c r="M24" s="16">
        <f t="shared" si="13"/>
        <v>67833.11335522884</v>
      </c>
      <c r="N24" s="16">
        <f t="shared" si="13"/>
        <v>71617.75726232707</v>
      </c>
      <c r="O24" s="16">
        <f t="shared" si="13"/>
        <v>76429.69213013507</v>
      </c>
      <c r="P24" s="46">
        <f t="shared" si="13"/>
        <v>87821.76580261021</v>
      </c>
      <c r="Q24" s="33">
        <f>IF(Q22=0,,Q23/Q22*1000)</f>
        <v>74133.96093043317</v>
      </c>
      <c r="R24" s="29">
        <f>IF(R22=0,,R23/R22*1000)</f>
        <v>75543.11698319757</v>
      </c>
      <c r="S24" s="10"/>
    </row>
    <row r="25" spans="1:19" s="8" customFormat="1" ht="16.5" customHeight="1">
      <c r="A25" s="108" t="s">
        <v>22</v>
      </c>
      <c r="B25" s="59" t="s">
        <v>9</v>
      </c>
      <c r="C25" s="66" t="s">
        <v>1</v>
      </c>
      <c r="D25" s="47"/>
      <c r="E25" s="15"/>
      <c r="F25" s="15"/>
      <c r="G25" s="15"/>
      <c r="H25" s="15"/>
      <c r="I25" s="44">
        <v>220</v>
      </c>
      <c r="J25" s="32">
        <f>SUM(D25:I25)</f>
        <v>220</v>
      </c>
      <c r="K25" s="44"/>
      <c r="L25" s="15"/>
      <c r="M25" s="15">
        <v>116</v>
      </c>
      <c r="N25" s="15"/>
      <c r="O25" s="15"/>
      <c r="P25" s="44"/>
      <c r="Q25" s="32">
        <f>SUM(K25:P25)</f>
        <v>116</v>
      </c>
      <c r="R25" s="28">
        <f>J25+Q25</f>
        <v>336</v>
      </c>
      <c r="S25" s="7"/>
    </row>
    <row r="26" spans="1:19" s="8" customFormat="1" ht="16.5" customHeight="1">
      <c r="A26" s="109"/>
      <c r="B26" s="59" t="s">
        <v>10</v>
      </c>
      <c r="C26" s="66" t="s">
        <v>2</v>
      </c>
      <c r="D26" s="47"/>
      <c r="E26" s="15"/>
      <c r="F26" s="15"/>
      <c r="G26" s="15"/>
      <c r="H26" s="15"/>
      <c r="I26" s="44">
        <v>14457</v>
      </c>
      <c r="J26" s="32">
        <f>SUM(D26:I26)</f>
        <v>14457</v>
      </c>
      <c r="K26" s="45"/>
      <c r="L26" s="17"/>
      <c r="M26" s="17">
        <v>7857</v>
      </c>
      <c r="N26" s="17"/>
      <c r="O26" s="17"/>
      <c r="P26" s="45"/>
      <c r="Q26" s="32">
        <f>SUM(K26:P26)</f>
        <v>7857</v>
      </c>
      <c r="R26" s="28">
        <f>J26+Q26</f>
        <v>22314</v>
      </c>
      <c r="S26" s="7"/>
    </row>
    <row r="27" spans="1:19" s="8" customFormat="1" ht="16.5" customHeight="1" thickBot="1">
      <c r="A27" s="110"/>
      <c r="B27" s="60" t="s">
        <v>18</v>
      </c>
      <c r="C27" s="67" t="s">
        <v>3</v>
      </c>
      <c r="D27" s="48">
        <f aca="true" t="shared" si="14" ref="D27:I27">IF(D25=0,,D26/D25*1000)</f>
        <v>0</v>
      </c>
      <c r="E27" s="16">
        <f t="shared" si="14"/>
        <v>0</v>
      </c>
      <c r="F27" s="16">
        <f t="shared" si="14"/>
        <v>0</v>
      </c>
      <c r="G27" s="16">
        <f t="shared" si="14"/>
        <v>0</v>
      </c>
      <c r="H27" s="16">
        <f t="shared" si="14"/>
        <v>0</v>
      </c>
      <c r="I27" s="46">
        <f t="shared" si="14"/>
        <v>65713.63636363637</v>
      </c>
      <c r="J27" s="33">
        <f aca="true" t="shared" si="15" ref="J27:P27">IF(J25=0,,J26/J25*1000)</f>
        <v>65713.63636363637</v>
      </c>
      <c r="K27" s="46">
        <f t="shared" si="15"/>
        <v>0</v>
      </c>
      <c r="L27" s="16">
        <f t="shared" si="15"/>
        <v>0</v>
      </c>
      <c r="M27" s="16">
        <f t="shared" si="15"/>
        <v>67732.75862068965</v>
      </c>
      <c r="N27" s="16">
        <f t="shared" si="15"/>
        <v>0</v>
      </c>
      <c r="O27" s="16">
        <f t="shared" si="15"/>
        <v>0</v>
      </c>
      <c r="P27" s="46">
        <f t="shared" si="15"/>
        <v>0</v>
      </c>
      <c r="Q27" s="33">
        <f>IF(Q25=0,,Q26/Q25*1000)</f>
        <v>67732.75862068965</v>
      </c>
      <c r="R27" s="29">
        <f>IF(R25=0,,R26/R25*1000)</f>
        <v>66410.71428571429</v>
      </c>
      <c r="S27" s="10"/>
    </row>
    <row r="28" spans="1:19" s="8" customFormat="1" ht="16.5" customHeight="1">
      <c r="A28" s="108" t="s">
        <v>11</v>
      </c>
      <c r="B28" s="59" t="s">
        <v>9</v>
      </c>
      <c r="C28" s="66" t="s">
        <v>1</v>
      </c>
      <c r="D28" s="47">
        <v>4295</v>
      </c>
      <c r="E28" s="15">
        <v>2081</v>
      </c>
      <c r="F28" s="15">
        <v>510</v>
      </c>
      <c r="G28" s="15">
        <v>323</v>
      </c>
      <c r="H28" s="15">
        <v>410</v>
      </c>
      <c r="I28" s="44">
        <v>1310</v>
      </c>
      <c r="J28" s="32">
        <f>SUM(D28:I28)</f>
        <v>8929</v>
      </c>
      <c r="K28" s="44">
        <v>1869</v>
      </c>
      <c r="L28" s="15">
        <v>2504</v>
      </c>
      <c r="M28" s="15">
        <v>2548</v>
      </c>
      <c r="N28" s="15">
        <v>1095</v>
      </c>
      <c r="O28" s="15">
        <v>1138</v>
      </c>
      <c r="P28" s="44">
        <v>1294</v>
      </c>
      <c r="Q28" s="32">
        <f>SUM(K28:P28)</f>
        <v>10448</v>
      </c>
      <c r="R28" s="28">
        <f>J28+Q28</f>
        <v>19377</v>
      </c>
      <c r="S28" s="7"/>
    </row>
    <row r="29" spans="1:19" s="8" customFormat="1" ht="16.5" customHeight="1">
      <c r="A29" s="109"/>
      <c r="B29" s="59" t="s">
        <v>10</v>
      </c>
      <c r="C29" s="66" t="s">
        <v>2</v>
      </c>
      <c r="D29" s="47">
        <v>1006202</v>
      </c>
      <c r="E29" s="15">
        <v>492572</v>
      </c>
      <c r="F29" s="15">
        <v>123196</v>
      </c>
      <c r="G29" s="15">
        <v>76947</v>
      </c>
      <c r="H29" s="15">
        <v>100487</v>
      </c>
      <c r="I29" s="44">
        <v>322121</v>
      </c>
      <c r="J29" s="32">
        <f>SUM(D29:I29)</f>
        <v>2121525</v>
      </c>
      <c r="K29" s="45">
        <v>474165</v>
      </c>
      <c r="L29" s="17">
        <v>635378</v>
      </c>
      <c r="M29" s="17">
        <v>651647</v>
      </c>
      <c r="N29" s="17">
        <v>277843</v>
      </c>
      <c r="O29" s="17">
        <v>287047</v>
      </c>
      <c r="P29" s="45">
        <v>325693</v>
      </c>
      <c r="Q29" s="32">
        <f>SUM(K29:P29)</f>
        <v>2651773</v>
      </c>
      <c r="R29" s="28">
        <f>J29+Q29</f>
        <v>4773298</v>
      </c>
      <c r="S29" s="7"/>
    </row>
    <row r="30" spans="1:19" s="8" customFormat="1" ht="16.5" customHeight="1" thickBot="1">
      <c r="A30" s="110"/>
      <c r="B30" s="60" t="s">
        <v>18</v>
      </c>
      <c r="C30" s="67" t="s">
        <v>3</v>
      </c>
      <c r="D30" s="48">
        <f aca="true" t="shared" si="16" ref="D30:I30">IF(D28=0,,D29/D28*1000)</f>
        <v>234272.87543655414</v>
      </c>
      <c r="E30" s="16">
        <f t="shared" si="16"/>
        <v>236699.66362325806</v>
      </c>
      <c r="F30" s="16">
        <f t="shared" si="16"/>
        <v>241560.78431372548</v>
      </c>
      <c r="G30" s="16">
        <f t="shared" si="16"/>
        <v>238226.00619195047</v>
      </c>
      <c r="H30" s="16">
        <f t="shared" si="16"/>
        <v>245090.24390243902</v>
      </c>
      <c r="I30" s="46">
        <f t="shared" si="16"/>
        <v>245893.893129771</v>
      </c>
      <c r="J30" s="33">
        <f aca="true" t="shared" si="17" ref="J30:P30">IF(J28=0,,J29/J28*1000)</f>
        <v>237599.395229029</v>
      </c>
      <c r="K30" s="46">
        <f t="shared" si="17"/>
        <v>253699.83948635636</v>
      </c>
      <c r="L30" s="16">
        <f t="shared" si="17"/>
        <v>253745.20766773162</v>
      </c>
      <c r="M30" s="16">
        <f t="shared" si="17"/>
        <v>255748.43014128727</v>
      </c>
      <c r="N30" s="16">
        <f t="shared" si="17"/>
        <v>253737.899543379</v>
      </c>
      <c r="O30" s="16">
        <f t="shared" si="17"/>
        <v>252238.13708260105</v>
      </c>
      <c r="P30" s="46">
        <f t="shared" si="17"/>
        <v>251694.7449768161</v>
      </c>
      <c r="Q30" s="33">
        <f>IF(Q28=0,,Q29/Q28*1000)</f>
        <v>253806.75727411947</v>
      </c>
      <c r="R30" s="29">
        <f>IF(R28=0,,R29/R28*1000)</f>
        <v>246338.33926820458</v>
      </c>
      <c r="S30" s="10"/>
    </row>
    <row r="31" spans="1:19" s="8" customFormat="1" ht="16.5" customHeight="1">
      <c r="A31" s="108" t="s">
        <v>23</v>
      </c>
      <c r="B31" s="59" t="s">
        <v>9</v>
      </c>
      <c r="C31" s="66" t="s">
        <v>1</v>
      </c>
      <c r="D31" s="47"/>
      <c r="E31" s="15"/>
      <c r="F31" s="15"/>
      <c r="G31" s="15"/>
      <c r="H31" s="15"/>
      <c r="I31" s="44"/>
      <c r="J31" s="32">
        <f>SUM(D31:I31)</f>
        <v>0</v>
      </c>
      <c r="K31" s="44"/>
      <c r="L31" s="15"/>
      <c r="M31" s="15"/>
      <c r="N31" s="15"/>
      <c r="O31" s="15"/>
      <c r="P31" s="44"/>
      <c r="Q31" s="32">
        <f>SUM(K31:P31)</f>
        <v>0</v>
      </c>
      <c r="R31" s="28">
        <f>J31+Q31</f>
        <v>0</v>
      </c>
      <c r="S31" s="7"/>
    </row>
    <row r="32" spans="1:19" s="8" customFormat="1" ht="16.5" customHeight="1">
      <c r="A32" s="109"/>
      <c r="B32" s="59" t="s">
        <v>10</v>
      </c>
      <c r="C32" s="66" t="s">
        <v>2</v>
      </c>
      <c r="D32" s="47"/>
      <c r="E32" s="15"/>
      <c r="F32" s="15"/>
      <c r="G32" s="15"/>
      <c r="H32" s="15"/>
      <c r="I32" s="44"/>
      <c r="J32" s="34">
        <f>SUM(D32:I32)</f>
        <v>0</v>
      </c>
      <c r="K32" s="45"/>
      <c r="L32" s="17"/>
      <c r="M32" s="17"/>
      <c r="N32" s="17"/>
      <c r="O32" s="17"/>
      <c r="P32" s="45"/>
      <c r="Q32" s="34">
        <f>SUM(K32:P32)</f>
        <v>0</v>
      </c>
      <c r="R32" s="30">
        <f>J32+Q32</f>
        <v>0</v>
      </c>
      <c r="S32" s="7"/>
    </row>
    <row r="33" spans="1:19" s="8" customFormat="1" ht="16.5" customHeight="1" thickBot="1">
      <c r="A33" s="110"/>
      <c r="B33" s="60" t="s">
        <v>18</v>
      </c>
      <c r="C33" s="67" t="s">
        <v>3</v>
      </c>
      <c r="D33" s="48">
        <f aca="true" t="shared" si="18" ref="D33:I33">IF(D31=0,,D32/D31*1000)</f>
        <v>0</v>
      </c>
      <c r="E33" s="16">
        <f t="shared" si="18"/>
        <v>0</v>
      </c>
      <c r="F33" s="16">
        <f t="shared" si="18"/>
        <v>0</v>
      </c>
      <c r="G33" s="16">
        <f t="shared" si="18"/>
        <v>0</v>
      </c>
      <c r="H33" s="16">
        <f t="shared" si="18"/>
        <v>0</v>
      </c>
      <c r="I33" s="46">
        <f t="shared" si="18"/>
        <v>0</v>
      </c>
      <c r="J33" s="33">
        <f aca="true" t="shared" si="19" ref="J33:R33">IF(J31=0,,J32/J31*1000)</f>
        <v>0</v>
      </c>
      <c r="K33" s="46">
        <f t="shared" si="19"/>
        <v>0</v>
      </c>
      <c r="L33" s="16">
        <f t="shared" si="19"/>
        <v>0</v>
      </c>
      <c r="M33" s="16">
        <f t="shared" si="19"/>
        <v>0</v>
      </c>
      <c r="N33" s="16">
        <f t="shared" si="19"/>
        <v>0</v>
      </c>
      <c r="O33" s="16">
        <f t="shared" si="19"/>
        <v>0</v>
      </c>
      <c r="P33" s="46">
        <f t="shared" si="19"/>
        <v>0</v>
      </c>
      <c r="Q33" s="33">
        <f t="shared" si="19"/>
        <v>0</v>
      </c>
      <c r="R33" s="29">
        <f t="shared" si="19"/>
        <v>0</v>
      </c>
      <c r="S33" s="10"/>
    </row>
    <row r="34" spans="1:19" s="8" customFormat="1" ht="16.5" customHeight="1">
      <c r="A34" s="108" t="s">
        <v>24</v>
      </c>
      <c r="B34" s="59" t="s">
        <v>9</v>
      </c>
      <c r="C34" s="66" t="s">
        <v>1</v>
      </c>
      <c r="D34" s="47">
        <v>7904</v>
      </c>
      <c r="E34" s="15"/>
      <c r="F34" s="15"/>
      <c r="G34" s="15"/>
      <c r="H34" s="15"/>
      <c r="I34" s="44"/>
      <c r="J34" s="32">
        <f>SUM(D34:I34)</f>
        <v>7904</v>
      </c>
      <c r="K34" s="44"/>
      <c r="L34" s="15">
        <v>5046</v>
      </c>
      <c r="M34" s="15"/>
      <c r="N34" s="15"/>
      <c r="O34" s="15"/>
      <c r="P34" s="44"/>
      <c r="Q34" s="32">
        <f>SUM(K34:P34)</f>
        <v>5046</v>
      </c>
      <c r="R34" s="28">
        <f>J34+Q34</f>
        <v>12950</v>
      </c>
      <c r="S34" s="7"/>
    </row>
    <row r="35" spans="1:19" s="8" customFormat="1" ht="16.5" customHeight="1">
      <c r="A35" s="109"/>
      <c r="B35" s="59" t="s">
        <v>10</v>
      </c>
      <c r="C35" s="66" t="s">
        <v>2</v>
      </c>
      <c r="D35" s="47">
        <v>572342</v>
      </c>
      <c r="E35" s="15"/>
      <c r="F35" s="15"/>
      <c r="G35" s="15"/>
      <c r="H35" s="15"/>
      <c r="I35" s="44"/>
      <c r="J35" s="32">
        <f>SUM(D35:I35)</f>
        <v>572342</v>
      </c>
      <c r="K35" s="45"/>
      <c r="L35" s="17">
        <v>329610</v>
      </c>
      <c r="M35" s="17"/>
      <c r="N35" s="17"/>
      <c r="O35" s="17"/>
      <c r="P35" s="45"/>
      <c r="Q35" s="32">
        <f>SUM(K35:P35)</f>
        <v>329610</v>
      </c>
      <c r="R35" s="28">
        <f>J35+Q35</f>
        <v>901952</v>
      </c>
      <c r="S35" s="7"/>
    </row>
    <row r="36" spans="1:19" s="8" customFormat="1" ht="16.5" customHeight="1" thickBot="1">
      <c r="A36" s="110"/>
      <c r="B36" s="60" t="s">
        <v>18</v>
      </c>
      <c r="C36" s="67" t="s">
        <v>3</v>
      </c>
      <c r="D36" s="48">
        <f aca="true" t="shared" si="20" ref="D36:I36">IF(D34=0,,D35/D34*1000)</f>
        <v>72411.69028340082</v>
      </c>
      <c r="E36" s="16">
        <f t="shared" si="20"/>
        <v>0</v>
      </c>
      <c r="F36" s="16">
        <f t="shared" si="20"/>
        <v>0</v>
      </c>
      <c r="G36" s="16">
        <f t="shared" si="20"/>
        <v>0</v>
      </c>
      <c r="H36" s="16">
        <f t="shared" si="20"/>
        <v>0</v>
      </c>
      <c r="I36" s="46">
        <f t="shared" si="20"/>
        <v>0</v>
      </c>
      <c r="J36" s="33">
        <f aca="true" t="shared" si="21" ref="J36:P36">IF(J34=0,,J35/J34*1000)</f>
        <v>72411.69028340082</v>
      </c>
      <c r="K36" s="46">
        <f t="shared" si="21"/>
        <v>0</v>
      </c>
      <c r="L36" s="16">
        <f t="shared" si="21"/>
        <v>65321.04637336503</v>
      </c>
      <c r="M36" s="16">
        <f t="shared" si="21"/>
        <v>0</v>
      </c>
      <c r="N36" s="16">
        <f t="shared" si="21"/>
        <v>0</v>
      </c>
      <c r="O36" s="16">
        <f t="shared" si="21"/>
        <v>0</v>
      </c>
      <c r="P36" s="46">
        <f t="shared" si="21"/>
        <v>0</v>
      </c>
      <c r="Q36" s="33">
        <f>IF(Q34=0,,Q35/Q34*1000)</f>
        <v>65321.04637336503</v>
      </c>
      <c r="R36" s="29">
        <f>IF(R34=0,,R35/R34*1000)</f>
        <v>69648.80308880309</v>
      </c>
      <c r="S36" s="10"/>
    </row>
    <row r="37" spans="1:19" s="8" customFormat="1" ht="16.5" customHeight="1">
      <c r="A37" s="108" t="s">
        <v>12</v>
      </c>
      <c r="B37" s="59" t="s">
        <v>9</v>
      </c>
      <c r="C37" s="66" t="s">
        <v>1</v>
      </c>
      <c r="D37" s="47">
        <v>376</v>
      </c>
      <c r="E37" s="15">
        <f>190+1</f>
        <v>191</v>
      </c>
      <c r="F37" s="15">
        <v>109</v>
      </c>
      <c r="G37" s="15">
        <v>60</v>
      </c>
      <c r="H37" s="15">
        <f>50+18743</f>
        <v>18793</v>
      </c>
      <c r="I37" s="44">
        <v>85</v>
      </c>
      <c r="J37" s="35">
        <f>SUM(D37:I37)</f>
        <v>19614</v>
      </c>
      <c r="K37" s="44">
        <f>206+18781</f>
        <v>18987</v>
      </c>
      <c r="L37" s="15">
        <v>439</v>
      </c>
      <c r="M37" s="15">
        <v>340</v>
      </c>
      <c r="N37" s="15">
        <v>120</v>
      </c>
      <c r="O37" s="15">
        <v>108</v>
      </c>
      <c r="P37" s="44">
        <f>122+1263+10963</f>
        <v>12348</v>
      </c>
      <c r="Q37" s="35">
        <f>SUM(K37:P37)</f>
        <v>32342</v>
      </c>
      <c r="R37" s="31">
        <f>J37+Q37</f>
        <v>51956</v>
      </c>
      <c r="S37" s="7"/>
    </row>
    <row r="38" spans="1:19" s="8" customFormat="1" ht="16.5" customHeight="1">
      <c r="A38" s="109"/>
      <c r="B38" s="59" t="s">
        <v>10</v>
      </c>
      <c r="C38" s="66" t="s">
        <v>2</v>
      </c>
      <c r="D38" s="47">
        <f>80328+1016+764</f>
        <v>82108</v>
      </c>
      <c r="E38" s="15">
        <f>44113+2009+1653</f>
        <v>47775</v>
      </c>
      <c r="F38" s="15">
        <v>25543</v>
      </c>
      <c r="G38" s="15">
        <f>15105+2957+1743</f>
        <v>19805</v>
      </c>
      <c r="H38" s="15">
        <f>12308+1372+1408208</f>
        <v>1421888</v>
      </c>
      <c r="I38" s="44">
        <f>19686+3604+434</f>
        <v>23724</v>
      </c>
      <c r="J38" s="34">
        <f>SUM(D38:I38)</f>
        <v>1620843</v>
      </c>
      <c r="K38" s="45">
        <f>46206+4014+3718+1290762</f>
        <v>1344700</v>
      </c>
      <c r="L38" s="17">
        <f>102648+1898</f>
        <v>104546</v>
      </c>
      <c r="M38" s="17">
        <v>78931</v>
      </c>
      <c r="N38" s="17">
        <f>26721+1559+817</f>
        <v>29097</v>
      </c>
      <c r="O38" s="17">
        <f>24522+2078+909</f>
        <v>27509</v>
      </c>
      <c r="P38" s="45">
        <f>29350+124981+2720+1111045</f>
        <v>1268096</v>
      </c>
      <c r="Q38" s="34">
        <f>SUM(K38:P38)</f>
        <v>2852879</v>
      </c>
      <c r="R38" s="30">
        <f>J38+Q38</f>
        <v>4473722</v>
      </c>
      <c r="S38" s="7"/>
    </row>
    <row r="39" spans="1:19" s="8" customFormat="1" ht="16.5" customHeight="1" thickBot="1">
      <c r="A39" s="110"/>
      <c r="B39" s="60" t="s">
        <v>18</v>
      </c>
      <c r="C39" s="67" t="s">
        <v>3</v>
      </c>
      <c r="D39" s="48">
        <f aca="true" t="shared" si="22" ref="D39:I39">IF(D37=0,,D38/D37*1000)</f>
        <v>218372.3404255319</v>
      </c>
      <c r="E39" s="16">
        <f t="shared" si="22"/>
        <v>250130.89005235603</v>
      </c>
      <c r="F39" s="16">
        <f t="shared" si="22"/>
        <v>234339.4495412844</v>
      </c>
      <c r="G39" s="16">
        <f t="shared" si="22"/>
        <v>330083.3333333333</v>
      </c>
      <c r="H39" s="16">
        <f t="shared" si="22"/>
        <v>75660.51189272602</v>
      </c>
      <c r="I39" s="46">
        <f t="shared" si="22"/>
        <v>279105.8823529412</v>
      </c>
      <c r="J39" s="33">
        <f aca="true" t="shared" si="23" ref="J39:P39">IF(J37=0,,J38/J37*1000)</f>
        <v>82637.04496788008</v>
      </c>
      <c r="K39" s="46">
        <f t="shared" si="23"/>
        <v>70822.14146521303</v>
      </c>
      <c r="L39" s="16">
        <f t="shared" si="23"/>
        <v>238145.78587699315</v>
      </c>
      <c r="M39" s="16">
        <f t="shared" si="23"/>
        <v>232150</v>
      </c>
      <c r="N39" s="16">
        <f t="shared" si="23"/>
        <v>242475</v>
      </c>
      <c r="O39" s="16">
        <f t="shared" si="23"/>
        <v>254712.96296296295</v>
      </c>
      <c r="P39" s="46">
        <f t="shared" si="23"/>
        <v>102696.469063816</v>
      </c>
      <c r="Q39" s="33">
        <f>IF(Q37=0,,Q38/Q37*1000)</f>
        <v>88209.72728959248</v>
      </c>
      <c r="R39" s="29">
        <f>IF(R37=0,,R38/R37*1000)</f>
        <v>86105.97428593425</v>
      </c>
      <c r="S39" s="10"/>
    </row>
    <row r="40" spans="1:19" s="8" customFormat="1" ht="16.5" customHeight="1">
      <c r="A40" s="111" t="s">
        <v>4</v>
      </c>
      <c r="B40" s="59" t="s">
        <v>9</v>
      </c>
      <c r="C40" s="66" t="s">
        <v>1</v>
      </c>
      <c r="D40" s="23">
        <f aca="true" t="shared" si="24" ref="D40:I41">D4+D7+D10+D13+D16+D19+D22+D25+D28+D31+D34+D37</f>
        <v>189614</v>
      </c>
      <c r="E40" s="15">
        <f t="shared" si="24"/>
        <v>218266</v>
      </c>
      <c r="F40" s="18">
        <f t="shared" si="24"/>
        <v>130522</v>
      </c>
      <c r="G40" s="18">
        <f t="shared" si="24"/>
        <v>181757</v>
      </c>
      <c r="H40" s="15">
        <f t="shared" si="24"/>
        <v>214379</v>
      </c>
      <c r="I40" s="27">
        <f t="shared" si="24"/>
        <v>213005</v>
      </c>
      <c r="J40" s="35">
        <f>SUM(D40:I40)</f>
        <v>1147543</v>
      </c>
      <c r="K40" s="31">
        <f aca="true" t="shared" si="25" ref="K40:P41">K4+K7+K10+K13+K16+K19+K22+K25+K28+K31+K34+K37</f>
        <v>218164</v>
      </c>
      <c r="L40" s="18">
        <f t="shared" si="25"/>
        <v>252719</v>
      </c>
      <c r="M40" s="15">
        <f t="shared" si="25"/>
        <v>288184</v>
      </c>
      <c r="N40" s="18">
        <f t="shared" si="25"/>
        <v>204174</v>
      </c>
      <c r="O40" s="18">
        <f t="shared" si="25"/>
        <v>277053</v>
      </c>
      <c r="P40" s="27">
        <f t="shared" si="25"/>
        <v>244298</v>
      </c>
      <c r="Q40" s="35">
        <f>SUM(K40:P40)</f>
        <v>1484592</v>
      </c>
      <c r="R40" s="31">
        <f>J40+Q40</f>
        <v>2632135</v>
      </c>
      <c r="S40" s="7"/>
    </row>
    <row r="41" spans="1:19" s="8" customFormat="1" ht="16.5" customHeight="1">
      <c r="A41" s="112"/>
      <c r="B41" s="59" t="s">
        <v>10</v>
      </c>
      <c r="C41" s="66" t="s">
        <v>2</v>
      </c>
      <c r="D41" s="22">
        <f t="shared" si="24"/>
        <v>15138165</v>
      </c>
      <c r="E41" s="15">
        <f t="shared" si="24"/>
        <v>18046839</v>
      </c>
      <c r="F41" s="17">
        <f t="shared" si="24"/>
        <v>10659170</v>
      </c>
      <c r="G41" s="17">
        <f t="shared" si="24"/>
        <v>14156565</v>
      </c>
      <c r="H41" s="15">
        <f t="shared" si="24"/>
        <v>15509992</v>
      </c>
      <c r="I41" s="26">
        <f>I5+I8+I11+I14+I17+I20+I23+I26+I29+I32+I35+I38</f>
        <v>15488883</v>
      </c>
      <c r="J41" s="34">
        <f>SUM(D41:I41)</f>
        <v>88999614</v>
      </c>
      <c r="K41" s="30">
        <f aca="true" t="shared" si="26" ref="K41:P41">K5+K8+K11+K14+K17+K20+K23+K26+K29+K32+K35+K38</f>
        <v>15362969</v>
      </c>
      <c r="L41" s="17">
        <f t="shared" si="26"/>
        <v>17404766</v>
      </c>
      <c r="M41" s="17">
        <f t="shared" si="25"/>
        <v>19992159</v>
      </c>
      <c r="N41" s="17">
        <f t="shared" si="26"/>
        <v>14639851</v>
      </c>
      <c r="O41" s="17">
        <f t="shared" si="26"/>
        <v>21733703</v>
      </c>
      <c r="P41" s="26">
        <f t="shared" si="26"/>
        <v>22684414</v>
      </c>
      <c r="Q41" s="34">
        <f>SUM(K41:P41)</f>
        <v>111817862</v>
      </c>
      <c r="R41" s="30">
        <f>J41+Q41</f>
        <v>200817476</v>
      </c>
      <c r="S41" s="7"/>
    </row>
    <row r="42" spans="1:19" s="8" customFormat="1" ht="16.5" customHeight="1" thickBot="1">
      <c r="A42" s="113"/>
      <c r="B42" s="60" t="s">
        <v>18</v>
      </c>
      <c r="C42" s="67" t="s">
        <v>3</v>
      </c>
      <c r="D42" s="21">
        <f aca="true" t="shared" si="27" ref="D42:I42">IF(D40=0,,D41/D40*1000)</f>
        <v>79836.74728659277</v>
      </c>
      <c r="E42" s="16">
        <f t="shared" si="27"/>
        <v>82682.77697854911</v>
      </c>
      <c r="F42" s="16">
        <f t="shared" si="27"/>
        <v>81665.69620447127</v>
      </c>
      <c r="G42" s="16">
        <f t="shared" si="27"/>
        <v>77887.31658202986</v>
      </c>
      <c r="H42" s="16">
        <f t="shared" si="27"/>
        <v>72348.4669673802</v>
      </c>
      <c r="I42" s="25">
        <f t="shared" si="27"/>
        <v>72716.05361376495</v>
      </c>
      <c r="J42" s="33">
        <f aca="true" t="shared" si="28" ref="J42:R42">IF(J40=0,,J41/J40*1000)</f>
        <v>77556.6702075652</v>
      </c>
      <c r="K42" s="29">
        <f t="shared" si="28"/>
        <v>70419.35883097119</v>
      </c>
      <c r="L42" s="16">
        <f t="shared" si="28"/>
        <v>68870.03351548557</v>
      </c>
      <c r="M42" s="16">
        <f t="shared" si="28"/>
        <v>69372.8971768037</v>
      </c>
      <c r="N42" s="16">
        <f t="shared" si="28"/>
        <v>71702.81720493305</v>
      </c>
      <c r="O42" s="16">
        <f t="shared" si="28"/>
        <v>78446.01213486229</v>
      </c>
      <c r="P42" s="25">
        <f t="shared" si="28"/>
        <v>92855.50434305643</v>
      </c>
      <c r="Q42" s="33">
        <f t="shared" si="28"/>
        <v>75318.91725133908</v>
      </c>
      <c r="R42" s="29">
        <f t="shared" si="28"/>
        <v>76294.51984795612</v>
      </c>
      <c r="S42" s="10"/>
    </row>
    <row r="43" spans="1:19" s="8" customFormat="1" ht="24" customHeight="1" thickBot="1">
      <c r="A43" s="115" t="s">
        <v>13</v>
      </c>
      <c r="B43" s="116"/>
      <c r="C43" s="117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3" ht="15.75">
      <c r="A44" s="75" t="str">
        <f>'総合計'!A53</f>
        <v>※すべて確定値。</v>
      </c>
      <c r="B44" s="75"/>
      <c r="C44" s="75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5">
    <mergeCell ref="A37:A39"/>
    <mergeCell ref="A40:A42"/>
    <mergeCell ref="A43:C43"/>
    <mergeCell ref="A25:A27"/>
    <mergeCell ref="A28:A30"/>
    <mergeCell ref="A31:A33"/>
    <mergeCell ref="A34:A36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70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43" sqref="Q43"/>
    </sheetView>
  </sheetViews>
  <sheetFormatPr defaultColWidth="9.140625" defaultRowHeight="12.75"/>
  <cols>
    <col min="1" max="1" width="14.421875" style="0" customWidth="1"/>
    <col min="4" max="9" width="10.7109375" style="0" customWidth="1"/>
    <col min="10" max="10" width="11.421875" style="0" customWidth="1"/>
    <col min="11" max="16" width="10.7109375" style="0" customWidth="1"/>
    <col min="17" max="18" width="11.421875" style="0" customWidth="1"/>
    <col min="19" max="19" width="6.8515625" style="0" customWidth="1"/>
  </cols>
  <sheetData>
    <row r="1" spans="1:16" ht="29.25" customHeight="1">
      <c r="A1" s="51" t="s">
        <v>67</v>
      </c>
      <c r="B1" s="104" t="s">
        <v>72</v>
      </c>
      <c r="C1" s="52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69" t="s">
        <v>5</v>
      </c>
      <c r="B2" s="70" t="s">
        <v>7</v>
      </c>
      <c r="C2" s="7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50">
        <f>'総合計'!Q2</f>
        <v>41346</v>
      </c>
    </row>
    <row r="3" spans="1:19" ht="24" customHeight="1" thickBot="1">
      <c r="A3" s="62"/>
      <c r="B3" s="63"/>
      <c r="C3" s="63"/>
      <c r="D3" s="76" t="s">
        <v>28</v>
      </c>
      <c r="E3" s="78" t="s">
        <v>29</v>
      </c>
      <c r="F3" s="78" t="s">
        <v>30</v>
      </c>
      <c r="G3" s="78" t="s">
        <v>31</v>
      </c>
      <c r="H3" s="78" t="s">
        <v>32</v>
      </c>
      <c r="I3" s="79" t="s">
        <v>33</v>
      </c>
      <c r="J3" s="80" t="s">
        <v>14</v>
      </c>
      <c r="K3" s="79" t="s">
        <v>35</v>
      </c>
      <c r="L3" s="78" t="s">
        <v>36</v>
      </c>
      <c r="M3" s="78" t="s">
        <v>37</v>
      </c>
      <c r="N3" s="78" t="s">
        <v>38</v>
      </c>
      <c r="O3" s="78" t="s">
        <v>39</v>
      </c>
      <c r="P3" s="79" t="s">
        <v>40</v>
      </c>
      <c r="Q3" s="83" t="s">
        <v>15</v>
      </c>
      <c r="R3" s="84" t="s">
        <v>16</v>
      </c>
      <c r="S3" s="2"/>
    </row>
    <row r="4" spans="1:19" s="8" customFormat="1" ht="16.5" customHeight="1">
      <c r="A4" s="108" t="s">
        <v>70</v>
      </c>
      <c r="B4" s="59" t="s">
        <v>9</v>
      </c>
      <c r="C4" s="59" t="s">
        <v>1</v>
      </c>
      <c r="D4" s="47"/>
      <c r="E4" s="15"/>
      <c r="F4" s="15">
        <v>3514</v>
      </c>
      <c r="G4" s="15">
        <v>13020</v>
      </c>
      <c r="H4" s="15"/>
      <c r="I4" s="44"/>
      <c r="J4" s="34">
        <f>SUM(D4:I4)</f>
        <v>16534</v>
      </c>
      <c r="K4" s="44">
        <v>912</v>
      </c>
      <c r="L4" s="15">
        <v>11737</v>
      </c>
      <c r="M4" s="15">
        <v>11492</v>
      </c>
      <c r="N4" s="15">
        <v>11833</v>
      </c>
      <c r="O4" s="15"/>
      <c r="P4" s="44"/>
      <c r="Q4" s="37">
        <f>SUM(K4:P4)</f>
        <v>35974</v>
      </c>
      <c r="R4" s="28">
        <f>Q4+J4</f>
        <v>52508</v>
      </c>
      <c r="S4" s="7"/>
    </row>
    <row r="5" spans="1:19" s="8" customFormat="1" ht="16.5" customHeight="1">
      <c r="A5" s="109"/>
      <c r="B5" s="59" t="s">
        <v>10</v>
      </c>
      <c r="C5" s="59" t="s">
        <v>2</v>
      </c>
      <c r="D5" s="47"/>
      <c r="E5" s="15"/>
      <c r="F5" s="15">
        <v>281399</v>
      </c>
      <c r="G5" s="15">
        <v>975869</v>
      </c>
      <c r="H5" s="15"/>
      <c r="I5" s="44"/>
      <c r="J5" s="34">
        <f>SUM(D5:I5)</f>
        <v>1257268</v>
      </c>
      <c r="K5" s="45">
        <v>65790</v>
      </c>
      <c r="L5" s="17">
        <v>831013</v>
      </c>
      <c r="M5" s="17">
        <v>782964</v>
      </c>
      <c r="N5" s="17">
        <v>804105</v>
      </c>
      <c r="O5" s="17"/>
      <c r="P5" s="45"/>
      <c r="Q5" s="32">
        <f>SUM(K5:P5)</f>
        <v>2483872</v>
      </c>
      <c r="R5" s="28">
        <f>Q5+J5</f>
        <v>3741140</v>
      </c>
      <c r="S5" s="7"/>
    </row>
    <row r="6" spans="1:19" s="8" customFormat="1" ht="16.5" customHeight="1" thickBot="1">
      <c r="A6" s="110"/>
      <c r="B6" s="60" t="s">
        <v>18</v>
      </c>
      <c r="C6" s="61" t="s">
        <v>3</v>
      </c>
      <c r="D6" s="48">
        <f aca="true" t="shared" si="0" ref="D6:I6">IF(D4=0,,D5/D4*1000)</f>
        <v>0</v>
      </c>
      <c r="E6" s="16">
        <f t="shared" si="0"/>
        <v>0</v>
      </c>
      <c r="F6" s="16">
        <f t="shared" si="0"/>
        <v>80079.39669891862</v>
      </c>
      <c r="G6" s="16">
        <f t="shared" si="0"/>
        <v>74951.53609831029</v>
      </c>
      <c r="H6" s="16">
        <f t="shared" si="0"/>
        <v>0</v>
      </c>
      <c r="I6" s="46">
        <f t="shared" si="0"/>
        <v>0</v>
      </c>
      <c r="J6" s="33">
        <f aca="true" t="shared" si="1" ref="J6:P6">IF(J4=0,,J5/J4*1000)</f>
        <v>76041.36929962502</v>
      </c>
      <c r="K6" s="46">
        <f t="shared" si="1"/>
        <v>72138.15789473684</v>
      </c>
      <c r="L6" s="16">
        <f t="shared" si="1"/>
        <v>70802.84570162733</v>
      </c>
      <c r="M6" s="16">
        <f t="shared" si="1"/>
        <v>68131.22171945701</v>
      </c>
      <c r="N6" s="16">
        <f t="shared" si="1"/>
        <v>67954.44942111045</v>
      </c>
      <c r="O6" s="16">
        <f t="shared" si="1"/>
        <v>0</v>
      </c>
      <c r="P6" s="46">
        <f t="shared" si="1"/>
        <v>0</v>
      </c>
      <c r="Q6" s="33">
        <f>IF(Q4=0,,Q5/Q4*1000)</f>
        <v>69046.31122477345</v>
      </c>
      <c r="R6" s="29">
        <f>IF(R4=0,,R5/R4*1000)</f>
        <v>71248.95254056524</v>
      </c>
      <c r="S6" s="10"/>
    </row>
    <row r="7" spans="1:19" s="8" customFormat="1" ht="16.5" customHeight="1">
      <c r="A7" s="108" t="s">
        <v>19</v>
      </c>
      <c r="B7" s="59" t="s">
        <v>9</v>
      </c>
      <c r="C7" s="59" t="s">
        <v>1</v>
      </c>
      <c r="D7" s="47">
        <v>7104</v>
      </c>
      <c r="E7" s="15"/>
      <c r="F7" s="15"/>
      <c r="G7" s="15">
        <v>11550</v>
      </c>
      <c r="H7" s="15">
        <v>5949</v>
      </c>
      <c r="I7" s="44">
        <v>11890</v>
      </c>
      <c r="J7" s="34">
        <f>SUM(D7:I7)</f>
        <v>36493</v>
      </c>
      <c r="K7" s="44"/>
      <c r="L7" s="15"/>
      <c r="M7" s="15">
        <v>22099</v>
      </c>
      <c r="N7" s="15"/>
      <c r="O7" s="15">
        <v>3000</v>
      </c>
      <c r="P7" s="44"/>
      <c r="Q7" s="32">
        <f>SUM(K7:P7)</f>
        <v>25099</v>
      </c>
      <c r="R7" s="28">
        <f>Q7+J7</f>
        <v>61592</v>
      </c>
      <c r="S7" s="7"/>
    </row>
    <row r="8" spans="1:19" s="8" customFormat="1" ht="16.5" customHeight="1">
      <c r="A8" s="109"/>
      <c r="B8" s="59" t="s">
        <v>10</v>
      </c>
      <c r="C8" s="59" t="s">
        <v>2</v>
      </c>
      <c r="D8" s="47">
        <v>493407</v>
      </c>
      <c r="E8" s="15"/>
      <c r="F8" s="15"/>
      <c r="G8" s="15">
        <v>972724</v>
      </c>
      <c r="H8" s="15">
        <v>423193</v>
      </c>
      <c r="I8" s="44">
        <v>878866</v>
      </c>
      <c r="J8" s="34">
        <f>SUM(D8:I8)</f>
        <v>2768190</v>
      </c>
      <c r="K8" s="45"/>
      <c r="L8" s="17"/>
      <c r="M8" s="17">
        <v>1506776</v>
      </c>
      <c r="N8" s="17"/>
      <c r="O8" s="17">
        <v>211100</v>
      </c>
      <c r="P8" s="45"/>
      <c r="Q8" s="32">
        <f>SUM(K8:P8)</f>
        <v>1717876</v>
      </c>
      <c r="R8" s="28">
        <f>Q8+J8</f>
        <v>4486066</v>
      </c>
      <c r="S8" s="7"/>
    </row>
    <row r="9" spans="1:19" s="8" customFormat="1" ht="16.5" customHeight="1" thickBot="1">
      <c r="A9" s="110"/>
      <c r="B9" s="60" t="s">
        <v>18</v>
      </c>
      <c r="C9" s="61" t="s">
        <v>3</v>
      </c>
      <c r="D9" s="48">
        <f aca="true" t="shared" si="2" ref="D9:I9">IF(D7=0,,D8/D7*1000)</f>
        <v>69454.81418918919</v>
      </c>
      <c r="E9" s="16">
        <f t="shared" si="2"/>
        <v>0</v>
      </c>
      <c r="F9" s="16">
        <f t="shared" si="2"/>
        <v>0</v>
      </c>
      <c r="G9" s="16">
        <f t="shared" si="2"/>
        <v>84218.52813852814</v>
      </c>
      <c r="H9" s="16">
        <f t="shared" si="2"/>
        <v>71136.82971928056</v>
      </c>
      <c r="I9" s="46">
        <f t="shared" si="2"/>
        <v>73916.40033641715</v>
      </c>
      <c r="J9" s="33">
        <f aca="true" t="shared" si="3" ref="J9:P9">IF(J7=0,,J8/J7*1000)</f>
        <v>75855.3695229222</v>
      </c>
      <c r="K9" s="46">
        <f t="shared" si="3"/>
        <v>0</v>
      </c>
      <c r="L9" s="16">
        <f t="shared" si="3"/>
        <v>0</v>
      </c>
      <c r="M9" s="16">
        <f t="shared" si="3"/>
        <v>68182.99470564278</v>
      </c>
      <c r="N9" s="16">
        <f t="shared" si="3"/>
        <v>0</v>
      </c>
      <c r="O9" s="16">
        <f t="shared" si="3"/>
        <v>70366.66666666666</v>
      </c>
      <c r="P9" s="46">
        <f t="shared" si="3"/>
        <v>0</v>
      </c>
      <c r="Q9" s="33">
        <f>IF(Q7=0,,Q8/Q7*1000)</f>
        <v>68444.00175305789</v>
      </c>
      <c r="R9" s="29">
        <f>IF(R7=0,,R8/R7*1000)</f>
        <v>72835.20587089233</v>
      </c>
      <c r="S9" s="7"/>
    </row>
    <row r="10" spans="1:19" s="8" customFormat="1" ht="16.5" customHeight="1">
      <c r="A10" s="108" t="s">
        <v>20</v>
      </c>
      <c r="B10" s="59" t="s">
        <v>9</v>
      </c>
      <c r="C10" s="59" t="s">
        <v>1</v>
      </c>
      <c r="D10" s="47">
        <v>4669</v>
      </c>
      <c r="E10" s="15">
        <v>7423</v>
      </c>
      <c r="F10" s="15"/>
      <c r="G10" s="15"/>
      <c r="H10" s="15"/>
      <c r="I10" s="44">
        <v>0</v>
      </c>
      <c r="J10" s="34">
        <f>SUM(D10:I10)</f>
        <v>12092</v>
      </c>
      <c r="K10" s="44"/>
      <c r="L10" s="15"/>
      <c r="M10" s="15"/>
      <c r="N10" s="15"/>
      <c r="O10" s="15"/>
      <c r="P10" s="44"/>
      <c r="Q10" s="32">
        <f>SUM(K10:P10)</f>
        <v>0</v>
      </c>
      <c r="R10" s="28">
        <f>Q10+J10</f>
        <v>12092</v>
      </c>
      <c r="S10" s="7"/>
    </row>
    <row r="11" spans="1:19" s="8" customFormat="1" ht="16.5" customHeight="1">
      <c r="A11" s="109"/>
      <c r="B11" s="59" t="s">
        <v>10</v>
      </c>
      <c r="C11" s="59" t="s">
        <v>2</v>
      </c>
      <c r="D11" s="47">
        <v>329443</v>
      </c>
      <c r="E11" s="15">
        <v>519807</v>
      </c>
      <c r="F11" s="15"/>
      <c r="G11" s="15"/>
      <c r="H11" s="15"/>
      <c r="I11" s="44">
        <v>0</v>
      </c>
      <c r="J11" s="34">
        <f>SUM(D11:I11)</f>
        <v>849250</v>
      </c>
      <c r="K11" s="45"/>
      <c r="L11" s="17"/>
      <c r="M11" s="17"/>
      <c r="N11" s="17"/>
      <c r="O11" s="17"/>
      <c r="P11" s="45"/>
      <c r="Q11" s="34">
        <f>SUM(K11:P11)</f>
        <v>0</v>
      </c>
      <c r="R11" s="30">
        <f>Q11+J11</f>
        <v>849250</v>
      </c>
      <c r="S11" s="7"/>
    </row>
    <row r="12" spans="1:19" s="8" customFormat="1" ht="16.5" customHeight="1" thickBot="1">
      <c r="A12" s="110"/>
      <c r="B12" s="60" t="s">
        <v>18</v>
      </c>
      <c r="C12" s="61" t="s">
        <v>3</v>
      </c>
      <c r="D12" s="48">
        <f aca="true" t="shared" si="4" ref="D12:I12">IF(D10=0,,D11/D10*1000)</f>
        <v>70559.64874705505</v>
      </c>
      <c r="E12" s="16">
        <f t="shared" si="4"/>
        <v>70026.53913512058</v>
      </c>
      <c r="F12" s="16">
        <f t="shared" si="4"/>
        <v>0</v>
      </c>
      <c r="G12" s="16">
        <f t="shared" si="4"/>
        <v>0</v>
      </c>
      <c r="H12" s="16">
        <f t="shared" si="4"/>
        <v>0</v>
      </c>
      <c r="I12" s="46">
        <f t="shared" si="4"/>
        <v>0</v>
      </c>
      <c r="J12" s="33">
        <f aca="true" t="shared" si="5" ref="J12:P12">IF(J10=0,,J11/J10*1000)</f>
        <v>70232.3850479656</v>
      </c>
      <c r="K12" s="46">
        <f t="shared" si="5"/>
        <v>0</v>
      </c>
      <c r="L12" s="16">
        <f t="shared" si="5"/>
        <v>0</v>
      </c>
      <c r="M12" s="16">
        <f t="shared" si="5"/>
        <v>0</v>
      </c>
      <c r="N12" s="16">
        <f t="shared" si="5"/>
        <v>0</v>
      </c>
      <c r="O12" s="16">
        <f t="shared" si="5"/>
        <v>0</v>
      </c>
      <c r="P12" s="46">
        <f t="shared" si="5"/>
        <v>0</v>
      </c>
      <c r="Q12" s="33">
        <f>IF(Q10=0,,Q11/Q10*1000)</f>
        <v>0</v>
      </c>
      <c r="R12" s="29">
        <f>IF(R10=0,,R11/R10*1000)</f>
        <v>70232.3850479656</v>
      </c>
      <c r="S12" s="10"/>
    </row>
    <row r="13" spans="1:19" s="8" customFormat="1" ht="16.5" customHeight="1">
      <c r="A13" s="108" t="s">
        <v>43</v>
      </c>
      <c r="B13" s="59" t="s">
        <v>9</v>
      </c>
      <c r="C13" s="59" t="s">
        <v>1</v>
      </c>
      <c r="D13" s="47"/>
      <c r="E13" s="15"/>
      <c r="F13" s="15"/>
      <c r="G13" s="15"/>
      <c r="H13" s="15"/>
      <c r="I13" s="44"/>
      <c r="J13" s="34">
        <f>SUM(D13:I13)</f>
        <v>0</v>
      </c>
      <c r="K13" s="44"/>
      <c r="L13" s="15"/>
      <c r="M13" s="15"/>
      <c r="N13" s="15"/>
      <c r="O13" s="15"/>
      <c r="P13" s="44"/>
      <c r="Q13" s="32">
        <f>SUM(K13:P13)</f>
        <v>0</v>
      </c>
      <c r="R13" s="28">
        <f>Q13+J13</f>
        <v>0</v>
      </c>
      <c r="S13" s="7"/>
    </row>
    <row r="14" spans="1:19" s="8" customFormat="1" ht="16.5" customHeight="1">
      <c r="A14" s="109"/>
      <c r="B14" s="59" t="s">
        <v>10</v>
      </c>
      <c r="C14" s="59" t="s">
        <v>2</v>
      </c>
      <c r="D14" s="47"/>
      <c r="E14" s="15"/>
      <c r="F14" s="15"/>
      <c r="G14" s="15"/>
      <c r="H14" s="15"/>
      <c r="I14" s="44"/>
      <c r="J14" s="34">
        <f>SUM(D14:I14)</f>
        <v>0</v>
      </c>
      <c r="K14" s="45"/>
      <c r="L14" s="17"/>
      <c r="M14" s="17"/>
      <c r="N14" s="17"/>
      <c r="O14" s="17"/>
      <c r="P14" s="45"/>
      <c r="Q14" s="34">
        <f>SUM(K14:P14)</f>
        <v>0</v>
      </c>
      <c r="R14" s="30">
        <f>Q14+J14</f>
        <v>0</v>
      </c>
      <c r="S14" s="7"/>
    </row>
    <row r="15" spans="1:19" s="8" customFormat="1" ht="16.5" customHeight="1" thickBot="1">
      <c r="A15" s="110"/>
      <c r="B15" s="60" t="s">
        <v>18</v>
      </c>
      <c r="C15" s="61" t="s">
        <v>3</v>
      </c>
      <c r="D15" s="48">
        <f aca="true" t="shared" si="6" ref="D15:I15">IF(D13=0,,D14/D13*1000)</f>
        <v>0</v>
      </c>
      <c r="E15" s="16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46">
        <f t="shared" si="6"/>
        <v>0</v>
      </c>
      <c r="J15" s="33">
        <f aca="true" t="shared" si="7" ref="J15:P15">IF(J13=0,,J14/J13*1000)</f>
        <v>0</v>
      </c>
      <c r="K15" s="46">
        <f t="shared" si="7"/>
        <v>0</v>
      </c>
      <c r="L15" s="16">
        <f t="shared" si="7"/>
        <v>0</v>
      </c>
      <c r="M15" s="16">
        <f t="shared" si="7"/>
        <v>0</v>
      </c>
      <c r="N15" s="16">
        <f t="shared" si="7"/>
        <v>0</v>
      </c>
      <c r="O15" s="16">
        <f t="shared" si="7"/>
        <v>0</v>
      </c>
      <c r="P15" s="46">
        <f t="shared" si="7"/>
        <v>0</v>
      </c>
      <c r="Q15" s="33">
        <f>IF(Q13=0,,Q14/Q13*1000)</f>
        <v>0</v>
      </c>
      <c r="R15" s="29">
        <f>IF(R13=0,,R14/R13*1000)</f>
        <v>0</v>
      </c>
      <c r="S15" s="14"/>
    </row>
    <row r="16" spans="1:19" s="8" customFormat="1" ht="16.5" customHeight="1">
      <c r="A16" s="108" t="s">
        <v>44</v>
      </c>
      <c r="B16" s="59" t="s">
        <v>9</v>
      </c>
      <c r="C16" s="59" t="s">
        <v>1</v>
      </c>
      <c r="D16" s="47">
        <v>65645</v>
      </c>
      <c r="E16" s="15">
        <v>13801</v>
      </c>
      <c r="F16" s="15">
        <v>12102</v>
      </c>
      <c r="G16" s="15">
        <v>33159</v>
      </c>
      <c r="H16" s="15">
        <v>14279</v>
      </c>
      <c r="I16" s="44">
        <v>10149</v>
      </c>
      <c r="J16" s="34">
        <f>SUM(D16:I16)</f>
        <v>149135</v>
      </c>
      <c r="K16" s="44"/>
      <c r="L16" s="15">
        <v>7466</v>
      </c>
      <c r="M16" s="15">
        <v>5119</v>
      </c>
      <c r="N16" s="15">
        <v>32953</v>
      </c>
      <c r="O16" s="15">
        <v>15500</v>
      </c>
      <c r="P16" s="44">
        <v>5000</v>
      </c>
      <c r="Q16" s="32">
        <f>SUM(K16:P16)</f>
        <v>66038</v>
      </c>
      <c r="R16" s="28">
        <f>Q16+J16</f>
        <v>215173</v>
      </c>
      <c r="S16" s="7"/>
    </row>
    <row r="17" spans="1:19" s="8" customFormat="1" ht="16.5" customHeight="1">
      <c r="A17" s="109"/>
      <c r="B17" s="59" t="s">
        <v>10</v>
      </c>
      <c r="C17" s="59" t="s">
        <v>2</v>
      </c>
      <c r="D17" s="47">
        <v>5415696</v>
      </c>
      <c r="E17" s="15">
        <v>1091516</v>
      </c>
      <c r="F17" s="15">
        <v>994283</v>
      </c>
      <c r="G17" s="15">
        <v>2577131</v>
      </c>
      <c r="H17" s="15">
        <v>1056512</v>
      </c>
      <c r="I17" s="44">
        <v>818270</v>
      </c>
      <c r="J17" s="34">
        <f>SUM(D17:I17)</f>
        <v>11953408</v>
      </c>
      <c r="K17" s="45"/>
      <c r="L17" s="17">
        <v>499323</v>
      </c>
      <c r="M17" s="17">
        <v>345940</v>
      </c>
      <c r="N17" s="17">
        <v>2293711</v>
      </c>
      <c r="O17" s="17">
        <v>1110448</v>
      </c>
      <c r="P17" s="45">
        <v>383605</v>
      </c>
      <c r="Q17" s="32">
        <f>SUM(K17:P17)</f>
        <v>4633027</v>
      </c>
      <c r="R17" s="28">
        <f>Q17+J17</f>
        <v>16586435</v>
      </c>
      <c r="S17" s="7"/>
    </row>
    <row r="18" spans="1:19" s="8" customFormat="1" ht="16.5" customHeight="1" thickBot="1">
      <c r="A18" s="110"/>
      <c r="B18" s="60" t="s">
        <v>18</v>
      </c>
      <c r="C18" s="61" t="s">
        <v>3</v>
      </c>
      <c r="D18" s="48">
        <f aca="true" t="shared" si="8" ref="D18:I18">IF(D16=0,,D17/D16*1000)</f>
        <v>82499.74864803108</v>
      </c>
      <c r="E18" s="16">
        <f t="shared" si="8"/>
        <v>79089.63118614594</v>
      </c>
      <c r="F18" s="16">
        <f t="shared" si="8"/>
        <v>82158.5688315981</v>
      </c>
      <c r="G18" s="16">
        <f t="shared" si="8"/>
        <v>77720.40773244067</v>
      </c>
      <c r="H18" s="16">
        <f t="shared" si="8"/>
        <v>73990.61558932698</v>
      </c>
      <c r="I18" s="46">
        <f t="shared" si="8"/>
        <v>80625.67740664104</v>
      </c>
      <c r="J18" s="33">
        <f aca="true" t="shared" si="9" ref="J18:P18">IF(J16=0,,J17/J16*1000)</f>
        <v>80151.59419318067</v>
      </c>
      <c r="K18" s="46">
        <f t="shared" si="9"/>
        <v>0</v>
      </c>
      <c r="L18" s="16">
        <f t="shared" si="9"/>
        <v>66879.58746316636</v>
      </c>
      <c r="M18" s="16">
        <f t="shared" si="9"/>
        <v>67579.60539167805</v>
      </c>
      <c r="N18" s="16">
        <f t="shared" si="9"/>
        <v>69605.52908688132</v>
      </c>
      <c r="O18" s="16">
        <f t="shared" si="9"/>
        <v>71641.80645161291</v>
      </c>
      <c r="P18" s="46">
        <f t="shared" si="9"/>
        <v>76721</v>
      </c>
      <c r="Q18" s="33">
        <f>IF(Q16=0,,Q17/Q16*1000)</f>
        <v>70156.98537205851</v>
      </c>
      <c r="R18" s="29">
        <f>IF(R16=0,,R17/R16*1000)</f>
        <v>77084.18342450028</v>
      </c>
      <c r="S18" s="10"/>
    </row>
    <row r="19" spans="1:19" s="8" customFormat="1" ht="16.5" customHeight="1">
      <c r="A19" s="108" t="s">
        <v>25</v>
      </c>
      <c r="B19" s="59" t="s">
        <v>9</v>
      </c>
      <c r="C19" s="59" t="s">
        <v>1</v>
      </c>
      <c r="D19" s="47">
        <v>11946</v>
      </c>
      <c r="E19" s="15">
        <v>21371</v>
      </c>
      <c r="F19" s="15">
        <v>9215</v>
      </c>
      <c r="G19" s="15">
        <v>21759</v>
      </c>
      <c r="H19" s="15">
        <v>16600</v>
      </c>
      <c r="I19" s="44">
        <v>31539</v>
      </c>
      <c r="J19" s="34">
        <f>SUM(D19:I19)</f>
        <v>112430</v>
      </c>
      <c r="K19" s="44">
        <v>25076</v>
      </c>
      <c r="L19" s="15"/>
      <c r="M19" s="15">
        <v>11563</v>
      </c>
      <c r="N19" s="15">
        <v>4000</v>
      </c>
      <c r="O19" s="15"/>
      <c r="P19" s="44"/>
      <c r="Q19" s="32">
        <f>SUM(K19:P19)</f>
        <v>40639</v>
      </c>
      <c r="R19" s="28">
        <f>Q19+J19</f>
        <v>153069</v>
      </c>
      <c r="S19" s="7"/>
    </row>
    <row r="20" spans="1:19" s="8" customFormat="1" ht="16.5" customHeight="1">
      <c r="A20" s="109"/>
      <c r="B20" s="59" t="s">
        <v>10</v>
      </c>
      <c r="C20" s="59" t="s">
        <v>2</v>
      </c>
      <c r="D20" s="47">
        <v>964342</v>
      </c>
      <c r="E20" s="15">
        <v>1771478</v>
      </c>
      <c r="F20" s="15">
        <v>751370</v>
      </c>
      <c r="G20" s="15">
        <v>1579270</v>
      </c>
      <c r="H20" s="15">
        <v>1221230</v>
      </c>
      <c r="I20" s="44">
        <v>2206372</v>
      </c>
      <c r="J20" s="34">
        <f>SUM(D20:I20)</f>
        <v>8494062</v>
      </c>
      <c r="K20" s="45">
        <v>1717773</v>
      </c>
      <c r="L20" s="17"/>
      <c r="M20" s="17">
        <v>776962</v>
      </c>
      <c r="N20" s="17">
        <v>300212</v>
      </c>
      <c r="O20" s="17"/>
      <c r="P20" s="45"/>
      <c r="Q20" s="32">
        <f>SUM(K20:P20)</f>
        <v>2794947</v>
      </c>
      <c r="R20" s="28">
        <f>Q20+J20</f>
        <v>11289009</v>
      </c>
      <c r="S20" s="7"/>
    </row>
    <row r="21" spans="1:19" s="8" customFormat="1" ht="16.5" customHeight="1" thickBot="1">
      <c r="A21" s="110"/>
      <c r="B21" s="60" t="s">
        <v>18</v>
      </c>
      <c r="C21" s="61" t="s">
        <v>3</v>
      </c>
      <c r="D21" s="48">
        <f aca="true" t="shared" si="10" ref="D21:I21">IF(D19=0,,D20/D19*1000)</f>
        <v>80725.09626653272</v>
      </c>
      <c r="E21" s="16">
        <f t="shared" si="10"/>
        <v>82891.67563520659</v>
      </c>
      <c r="F21" s="16">
        <f t="shared" si="10"/>
        <v>81537.71025501899</v>
      </c>
      <c r="G21" s="16">
        <f t="shared" si="10"/>
        <v>72580.08180523002</v>
      </c>
      <c r="H21" s="16">
        <f t="shared" si="10"/>
        <v>73568.07228915663</v>
      </c>
      <c r="I21" s="46">
        <f t="shared" si="10"/>
        <v>69956.94219854784</v>
      </c>
      <c r="J21" s="33">
        <f aca="true" t="shared" si="11" ref="J21:P21">IF(J19=0,,J20/J19*1000)</f>
        <v>75549.78208663168</v>
      </c>
      <c r="K21" s="46">
        <f t="shared" si="11"/>
        <v>68502.67187749242</v>
      </c>
      <c r="L21" s="16">
        <f t="shared" si="11"/>
        <v>0</v>
      </c>
      <c r="M21" s="16">
        <f t="shared" si="11"/>
        <v>67193.80783533686</v>
      </c>
      <c r="N21" s="16">
        <f t="shared" si="11"/>
        <v>75053</v>
      </c>
      <c r="O21" s="16">
        <f t="shared" si="11"/>
        <v>0</v>
      </c>
      <c r="P21" s="46">
        <f t="shared" si="11"/>
        <v>0</v>
      </c>
      <c r="Q21" s="33">
        <f>IF(Q19=0,,Q20/Q19*1000)</f>
        <v>68774.99446344645</v>
      </c>
      <c r="R21" s="29">
        <f>IF(R19=0,,R20/R19*1000)</f>
        <v>73751.11224349804</v>
      </c>
      <c r="S21" s="10"/>
    </row>
    <row r="22" spans="1:19" s="8" customFormat="1" ht="16.5" customHeight="1">
      <c r="A22" s="108" t="s">
        <v>21</v>
      </c>
      <c r="B22" s="59" t="s">
        <v>9</v>
      </c>
      <c r="C22" s="59" t="s">
        <v>1</v>
      </c>
      <c r="D22" s="47">
        <v>21314</v>
      </c>
      <c r="E22" s="15">
        <v>37792</v>
      </c>
      <c r="F22" s="15"/>
      <c r="G22" s="15"/>
      <c r="H22" s="15">
        <v>28797</v>
      </c>
      <c r="I22" s="44">
        <v>11557</v>
      </c>
      <c r="J22" s="34">
        <f>SUM(D22:I22)</f>
        <v>99460</v>
      </c>
      <c r="K22" s="44">
        <v>16446</v>
      </c>
      <c r="L22" s="15">
        <v>13020</v>
      </c>
      <c r="M22" s="15"/>
      <c r="N22" s="15"/>
      <c r="O22" s="15"/>
      <c r="P22" s="44"/>
      <c r="Q22" s="32">
        <f>SUM(K22:P22)</f>
        <v>29466</v>
      </c>
      <c r="R22" s="28">
        <f>Q22+J22</f>
        <v>128926</v>
      </c>
      <c r="S22" s="7"/>
    </row>
    <row r="23" spans="1:19" s="8" customFormat="1" ht="16.5" customHeight="1">
      <c r="A23" s="109"/>
      <c r="B23" s="59" t="s">
        <v>10</v>
      </c>
      <c r="C23" s="59" t="s">
        <v>2</v>
      </c>
      <c r="D23" s="47">
        <v>1713559</v>
      </c>
      <c r="E23" s="15">
        <v>2992391</v>
      </c>
      <c r="F23" s="15"/>
      <c r="G23" s="15"/>
      <c r="H23" s="15">
        <v>2175816</v>
      </c>
      <c r="I23" s="44">
        <v>831648</v>
      </c>
      <c r="J23" s="34">
        <f>SUM(D23:I23)</f>
        <v>7713414</v>
      </c>
      <c r="K23" s="45">
        <v>1162894</v>
      </c>
      <c r="L23" s="17">
        <v>888010</v>
      </c>
      <c r="M23" s="17"/>
      <c r="N23" s="17"/>
      <c r="O23" s="17"/>
      <c r="P23" s="45"/>
      <c r="Q23" s="32">
        <f>SUM(K23:P23)</f>
        <v>2050904</v>
      </c>
      <c r="R23" s="28">
        <f>Q23+J23</f>
        <v>9764318</v>
      </c>
      <c r="S23" s="7"/>
    </row>
    <row r="24" spans="1:19" s="8" customFormat="1" ht="16.5" customHeight="1" thickBot="1">
      <c r="A24" s="110"/>
      <c r="B24" s="60" t="s">
        <v>18</v>
      </c>
      <c r="C24" s="61" t="s">
        <v>3</v>
      </c>
      <c r="D24" s="48">
        <f aca="true" t="shared" si="12" ref="D24:I24">IF(D22=0,,D23/D22*1000)</f>
        <v>80395.93694285446</v>
      </c>
      <c r="E24" s="16">
        <f t="shared" si="12"/>
        <v>79180.54085520745</v>
      </c>
      <c r="F24" s="16">
        <f t="shared" si="12"/>
        <v>0</v>
      </c>
      <c r="G24" s="16">
        <f t="shared" si="12"/>
        <v>0</v>
      </c>
      <c r="H24" s="16">
        <f t="shared" si="12"/>
        <v>75557.03719137411</v>
      </c>
      <c r="I24" s="46">
        <f t="shared" si="12"/>
        <v>71960.54339361427</v>
      </c>
      <c r="J24" s="33">
        <f aca="true" t="shared" si="13" ref="J24:P24">IF(J22=0,,J23/J22*1000)</f>
        <v>77552.92579931632</v>
      </c>
      <c r="K24" s="46">
        <f t="shared" si="13"/>
        <v>70709.83825854311</v>
      </c>
      <c r="L24" s="16">
        <f t="shared" si="13"/>
        <v>68203.53302611367</v>
      </c>
      <c r="M24" s="16">
        <f t="shared" si="13"/>
        <v>0</v>
      </c>
      <c r="N24" s="16">
        <f t="shared" si="13"/>
        <v>0</v>
      </c>
      <c r="O24" s="16">
        <f t="shared" si="13"/>
        <v>0</v>
      </c>
      <c r="P24" s="46">
        <f t="shared" si="13"/>
        <v>0</v>
      </c>
      <c r="Q24" s="33">
        <f>IF(Q22=0,,Q23/Q22*1000)</f>
        <v>69602.38919432566</v>
      </c>
      <c r="R24" s="29">
        <f>IF(R22=0,,R23/R22*1000)</f>
        <v>75735.83295844129</v>
      </c>
      <c r="S24" s="10"/>
    </row>
    <row r="25" spans="1:19" s="8" customFormat="1" ht="16.5" customHeight="1">
      <c r="A25" s="108" t="s">
        <v>22</v>
      </c>
      <c r="B25" s="59" t="s">
        <v>9</v>
      </c>
      <c r="C25" s="59" t="s">
        <v>1</v>
      </c>
      <c r="D25" s="47"/>
      <c r="E25" s="15"/>
      <c r="F25" s="15"/>
      <c r="G25" s="15"/>
      <c r="H25" s="15"/>
      <c r="I25" s="44"/>
      <c r="J25" s="34">
        <f>SUM(D25:I25)</f>
        <v>0</v>
      </c>
      <c r="K25" s="44"/>
      <c r="L25" s="15"/>
      <c r="M25" s="15"/>
      <c r="N25" s="15"/>
      <c r="O25" s="15"/>
      <c r="P25" s="44"/>
      <c r="Q25" s="32">
        <f>SUM(K25:P25)</f>
        <v>0</v>
      </c>
      <c r="R25" s="28">
        <f>Q25+J25</f>
        <v>0</v>
      </c>
      <c r="S25" s="7"/>
    </row>
    <row r="26" spans="1:19" s="8" customFormat="1" ht="16.5" customHeight="1">
      <c r="A26" s="109"/>
      <c r="B26" s="59" t="s">
        <v>10</v>
      </c>
      <c r="C26" s="59" t="s">
        <v>2</v>
      </c>
      <c r="D26" s="47"/>
      <c r="E26" s="15"/>
      <c r="F26" s="15"/>
      <c r="G26" s="15"/>
      <c r="H26" s="15"/>
      <c r="I26" s="44"/>
      <c r="J26" s="34">
        <f>SUM(D26:I26)</f>
        <v>0</v>
      </c>
      <c r="K26" s="45"/>
      <c r="L26" s="17"/>
      <c r="M26" s="17"/>
      <c r="N26" s="17"/>
      <c r="O26" s="17"/>
      <c r="P26" s="45"/>
      <c r="Q26" s="32">
        <f>SUM(K26:P26)</f>
        <v>0</v>
      </c>
      <c r="R26" s="28">
        <f>Q26+J26</f>
        <v>0</v>
      </c>
      <c r="S26" s="7"/>
    </row>
    <row r="27" spans="1:19" s="8" customFormat="1" ht="16.5" customHeight="1" thickBot="1">
      <c r="A27" s="110"/>
      <c r="B27" s="60" t="s">
        <v>18</v>
      </c>
      <c r="C27" s="61" t="s">
        <v>3</v>
      </c>
      <c r="D27" s="48">
        <f aca="true" t="shared" si="14" ref="D27:I27">IF(D25=0,,D26/D25*1000)</f>
        <v>0</v>
      </c>
      <c r="E27" s="16">
        <f t="shared" si="14"/>
        <v>0</v>
      </c>
      <c r="F27" s="16">
        <f t="shared" si="14"/>
        <v>0</v>
      </c>
      <c r="G27" s="16">
        <f t="shared" si="14"/>
        <v>0</v>
      </c>
      <c r="H27" s="16">
        <f t="shared" si="14"/>
        <v>0</v>
      </c>
      <c r="I27" s="46">
        <f t="shared" si="14"/>
        <v>0</v>
      </c>
      <c r="J27" s="33">
        <f aca="true" t="shared" si="15" ref="J27:P27">IF(J25=0,,J26/J25*1000)</f>
        <v>0</v>
      </c>
      <c r="K27" s="46">
        <f t="shared" si="15"/>
        <v>0</v>
      </c>
      <c r="L27" s="16">
        <f t="shared" si="15"/>
        <v>0</v>
      </c>
      <c r="M27" s="16">
        <f t="shared" si="15"/>
        <v>0</v>
      </c>
      <c r="N27" s="16">
        <f t="shared" si="15"/>
        <v>0</v>
      </c>
      <c r="O27" s="16">
        <f t="shared" si="15"/>
        <v>0</v>
      </c>
      <c r="P27" s="46">
        <f t="shared" si="15"/>
        <v>0</v>
      </c>
      <c r="Q27" s="33">
        <f>IF(Q25=0,,Q26/Q25*1000)</f>
        <v>0</v>
      </c>
      <c r="R27" s="29">
        <f>IF(R25=0,,R26/R25*1000)</f>
        <v>0</v>
      </c>
      <c r="S27" s="14"/>
    </row>
    <row r="28" spans="1:19" s="8" customFormat="1" ht="16.5" customHeight="1">
      <c r="A28" s="108" t="s">
        <v>11</v>
      </c>
      <c r="B28" s="59" t="s">
        <v>9</v>
      </c>
      <c r="C28" s="59" t="s">
        <v>1</v>
      </c>
      <c r="D28" s="47"/>
      <c r="E28" s="15"/>
      <c r="F28" s="15"/>
      <c r="G28" s="15"/>
      <c r="H28" s="15"/>
      <c r="I28" s="44"/>
      <c r="J28" s="34">
        <f>SUM(D28:I28)</f>
        <v>0</v>
      </c>
      <c r="K28" s="44"/>
      <c r="L28" s="15"/>
      <c r="M28" s="15"/>
      <c r="N28" s="15"/>
      <c r="O28" s="15"/>
      <c r="P28" s="44"/>
      <c r="Q28" s="32">
        <f>SUM(K28:P28)</f>
        <v>0</v>
      </c>
      <c r="R28" s="28">
        <f>Q28+J28</f>
        <v>0</v>
      </c>
      <c r="S28" s="7"/>
    </row>
    <row r="29" spans="1:19" s="8" customFormat="1" ht="16.5" customHeight="1">
      <c r="A29" s="109"/>
      <c r="B29" s="59" t="s">
        <v>10</v>
      </c>
      <c r="C29" s="59" t="s">
        <v>2</v>
      </c>
      <c r="D29" s="47"/>
      <c r="E29" s="15"/>
      <c r="F29" s="15"/>
      <c r="G29" s="15"/>
      <c r="H29" s="15"/>
      <c r="I29" s="44"/>
      <c r="J29" s="34">
        <f>SUM(D29:I29)</f>
        <v>0</v>
      </c>
      <c r="K29" s="45"/>
      <c r="L29" s="17"/>
      <c r="M29" s="17"/>
      <c r="N29" s="17"/>
      <c r="O29" s="17"/>
      <c r="P29" s="45"/>
      <c r="Q29" s="32">
        <f>SUM(K29:P29)</f>
        <v>0</v>
      </c>
      <c r="R29" s="28">
        <f>Q29+J29</f>
        <v>0</v>
      </c>
      <c r="S29" s="7"/>
    </row>
    <row r="30" spans="1:19" s="8" customFormat="1" ht="16.5" customHeight="1" thickBot="1">
      <c r="A30" s="110"/>
      <c r="B30" s="60" t="s">
        <v>18</v>
      </c>
      <c r="C30" s="61" t="s">
        <v>3</v>
      </c>
      <c r="D30" s="48">
        <f aca="true" t="shared" si="16" ref="D30:I30">IF(D28=0,,D29/D28*1000)</f>
        <v>0</v>
      </c>
      <c r="E30" s="16">
        <f t="shared" si="16"/>
        <v>0</v>
      </c>
      <c r="F30" s="16">
        <f t="shared" si="16"/>
        <v>0</v>
      </c>
      <c r="G30" s="16">
        <f t="shared" si="16"/>
        <v>0</v>
      </c>
      <c r="H30" s="16">
        <f t="shared" si="16"/>
        <v>0</v>
      </c>
      <c r="I30" s="46">
        <f t="shared" si="16"/>
        <v>0</v>
      </c>
      <c r="J30" s="33">
        <f aca="true" t="shared" si="17" ref="J30:P30">IF(J28=0,,J29/J28*1000)</f>
        <v>0</v>
      </c>
      <c r="K30" s="46">
        <f t="shared" si="17"/>
        <v>0</v>
      </c>
      <c r="L30" s="16">
        <f t="shared" si="17"/>
        <v>0</v>
      </c>
      <c r="M30" s="16">
        <f t="shared" si="17"/>
        <v>0</v>
      </c>
      <c r="N30" s="16">
        <f t="shared" si="17"/>
        <v>0</v>
      </c>
      <c r="O30" s="16">
        <f t="shared" si="17"/>
        <v>0</v>
      </c>
      <c r="P30" s="46">
        <f t="shared" si="17"/>
        <v>0</v>
      </c>
      <c r="Q30" s="33">
        <f>IF(Q28=0,,Q29/Q28*1000)</f>
        <v>0</v>
      </c>
      <c r="R30" s="29">
        <f>IF(R28=0,,R29/R28*1000)</f>
        <v>0</v>
      </c>
      <c r="S30" s="10"/>
    </row>
    <row r="31" spans="1:19" s="8" customFormat="1" ht="16.5" customHeight="1">
      <c r="A31" s="108" t="s">
        <v>23</v>
      </c>
      <c r="B31" s="59" t="s">
        <v>9</v>
      </c>
      <c r="C31" s="59" t="s">
        <v>1</v>
      </c>
      <c r="D31" s="47"/>
      <c r="E31" s="15"/>
      <c r="F31" s="15"/>
      <c r="G31" s="15"/>
      <c r="H31" s="15"/>
      <c r="I31" s="44"/>
      <c r="J31" s="34">
        <f>SUM(D31:I31)</f>
        <v>0</v>
      </c>
      <c r="K31" s="44"/>
      <c r="L31" s="15"/>
      <c r="M31" s="15"/>
      <c r="N31" s="15"/>
      <c r="O31" s="15"/>
      <c r="P31" s="44"/>
      <c r="Q31" s="32">
        <f>SUM(K31:P31)</f>
        <v>0</v>
      </c>
      <c r="R31" s="28">
        <f>Q31+J31</f>
        <v>0</v>
      </c>
      <c r="S31" s="7"/>
    </row>
    <row r="32" spans="1:19" s="8" customFormat="1" ht="16.5" customHeight="1">
      <c r="A32" s="109"/>
      <c r="B32" s="59" t="s">
        <v>10</v>
      </c>
      <c r="C32" s="59" t="s">
        <v>2</v>
      </c>
      <c r="D32" s="47"/>
      <c r="E32" s="15"/>
      <c r="F32" s="15"/>
      <c r="G32" s="15"/>
      <c r="H32" s="15"/>
      <c r="I32" s="44"/>
      <c r="J32" s="34">
        <f>SUM(D32:I32)</f>
        <v>0</v>
      </c>
      <c r="K32" s="45"/>
      <c r="L32" s="17"/>
      <c r="M32" s="17"/>
      <c r="N32" s="17"/>
      <c r="O32" s="17"/>
      <c r="P32" s="45"/>
      <c r="Q32" s="34">
        <f>SUM(K32:P32)</f>
        <v>0</v>
      </c>
      <c r="R32" s="30">
        <f>Q32+J32</f>
        <v>0</v>
      </c>
      <c r="S32" s="7"/>
    </row>
    <row r="33" spans="1:19" s="8" customFormat="1" ht="16.5" customHeight="1" thickBot="1">
      <c r="A33" s="110"/>
      <c r="B33" s="60" t="s">
        <v>18</v>
      </c>
      <c r="C33" s="61" t="s">
        <v>3</v>
      </c>
      <c r="D33" s="48">
        <f aca="true" t="shared" si="18" ref="D33:I33">IF(D31=0,,D32/D31*1000)</f>
        <v>0</v>
      </c>
      <c r="E33" s="16">
        <f t="shared" si="18"/>
        <v>0</v>
      </c>
      <c r="F33" s="16">
        <f t="shared" si="18"/>
        <v>0</v>
      </c>
      <c r="G33" s="16">
        <f t="shared" si="18"/>
        <v>0</v>
      </c>
      <c r="H33" s="16">
        <f t="shared" si="18"/>
        <v>0</v>
      </c>
      <c r="I33" s="46">
        <f t="shared" si="18"/>
        <v>0</v>
      </c>
      <c r="J33" s="33">
        <f aca="true" t="shared" si="19" ref="J33:P33">IF(J31=0,,J32/J31*1000)</f>
        <v>0</v>
      </c>
      <c r="K33" s="46">
        <f t="shared" si="19"/>
        <v>0</v>
      </c>
      <c r="L33" s="16">
        <f t="shared" si="19"/>
        <v>0</v>
      </c>
      <c r="M33" s="16">
        <f t="shared" si="19"/>
        <v>0</v>
      </c>
      <c r="N33" s="16">
        <f t="shared" si="19"/>
        <v>0</v>
      </c>
      <c r="O33" s="16">
        <f t="shared" si="19"/>
        <v>0</v>
      </c>
      <c r="P33" s="46">
        <f t="shared" si="19"/>
        <v>0</v>
      </c>
      <c r="Q33" s="33">
        <f>IF(Q31=0,,Q32/Q31*1000)</f>
        <v>0</v>
      </c>
      <c r="R33" s="29">
        <f>IF(R31=0,,R32/R31*1000)</f>
        <v>0</v>
      </c>
      <c r="S33" s="14"/>
    </row>
    <row r="34" spans="1:19" s="8" customFormat="1" ht="16.5" customHeight="1">
      <c r="A34" s="108" t="s">
        <v>24</v>
      </c>
      <c r="B34" s="59" t="s">
        <v>9</v>
      </c>
      <c r="C34" s="59" t="s">
        <v>1</v>
      </c>
      <c r="D34" s="47"/>
      <c r="E34" s="15"/>
      <c r="F34" s="15"/>
      <c r="G34" s="15"/>
      <c r="H34" s="15"/>
      <c r="I34" s="44"/>
      <c r="J34" s="34">
        <f>SUM(D34:I34)</f>
        <v>0</v>
      </c>
      <c r="K34" s="44"/>
      <c r="L34" s="15"/>
      <c r="M34" s="15"/>
      <c r="N34" s="15"/>
      <c r="O34" s="15"/>
      <c r="P34" s="44"/>
      <c r="Q34" s="32">
        <f>SUM(K34:P34)</f>
        <v>0</v>
      </c>
      <c r="R34" s="28">
        <f>Q34+J34</f>
        <v>0</v>
      </c>
      <c r="S34" s="7"/>
    </row>
    <row r="35" spans="1:19" s="8" customFormat="1" ht="16.5" customHeight="1">
      <c r="A35" s="109"/>
      <c r="B35" s="59" t="s">
        <v>10</v>
      </c>
      <c r="C35" s="59" t="s">
        <v>2</v>
      </c>
      <c r="D35" s="47"/>
      <c r="E35" s="15"/>
      <c r="F35" s="15"/>
      <c r="G35" s="15"/>
      <c r="H35" s="15"/>
      <c r="I35" s="44"/>
      <c r="J35" s="34">
        <f>SUM(D35:I35)</f>
        <v>0</v>
      </c>
      <c r="K35" s="45"/>
      <c r="L35" s="17"/>
      <c r="M35" s="17"/>
      <c r="N35" s="17"/>
      <c r="O35" s="17"/>
      <c r="P35" s="45"/>
      <c r="Q35" s="32">
        <f>SUM(K35:P35)</f>
        <v>0</v>
      </c>
      <c r="R35" s="28">
        <f>Q35+J35</f>
        <v>0</v>
      </c>
      <c r="S35" s="7"/>
    </row>
    <row r="36" spans="1:19" s="8" customFormat="1" ht="16.5" customHeight="1" thickBot="1">
      <c r="A36" s="110"/>
      <c r="B36" s="60" t="s">
        <v>18</v>
      </c>
      <c r="C36" s="61" t="s">
        <v>3</v>
      </c>
      <c r="D36" s="48">
        <f aca="true" t="shared" si="20" ref="D36:I36">IF(D34=0,,D35/D34*1000)</f>
        <v>0</v>
      </c>
      <c r="E36" s="16">
        <f t="shared" si="20"/>
        <v>0</v>
      </c>
      <c r="F36" s="16">
        <f t="shared" si="20"/>
        <v>0</v>
      </c>
      <c r="G36" s="16">
        <f t="shared" si="20"/>
        <v>0</v>
      </c>
      <c r="H36" s="16">
        <f t="shared" si="20"/>
        <v>0</v>
      </c>
      <c r="I36" s="46">
        <f t="shared" si="20"/>
        <v>0</v>
      </c>
      <c r="J36" s="33">
        <f aca="true" t="shared" si="21" ref="J36:P36">IF(J34=0,,J35/J34*1000)</f>
        <v>0</v>
      </c>
      <c r="K36" s="46">
        <f t="shared" si="21"/>
        <v>0</v>
      </c>
      <c r="L36" s="16">
        <f t="shared" si="21"/>
        <v>0</v>
      </c>
      <c r="M36" s="16">
        <f t="shared" si="21"/>
        <v>0</v>
      </c>
      <c r="N36" s="16">
        <f t="shared" si="21"/>
        <v>0</v>
      </c>
      <c r="O36" s="16">
        <f t="shared" si="21"/>
        <v>0</v>
      </c>
      <c r="P36" s="46">
        <f t="shared" si="21"/>
        <v>0</v>
      </c>
      <c r="Q36" s="33">
        <f>IF(Q34=0,,Q35/Q34*1000)</f>
        <v>0</v>
      </c>
      <c r="R36" s="29">
        <f>IF(R34=0,,R35/R34*1000)</f>
        <v>0</v>
      </c>
      <c r="S36" s="14"/>
    </row>
    <row r="37" spans="1:19" s="8" customFormat="1" ht="16.5" customHeight="1">
      <c r="A37" s="108" t="s">
        <v>12</v>
      </c>
      <c r="B37" s="59" t="s">
        <v>9</v>
      </c>
      <c r="C37" s="59" t="s">
        <v>1</v>
      </c>
      <c r="D37" s="47"/>
      <c r="E37" s="15"/>
      <c r="F37" s="15"/>
      <c r="G37" s="15"/>
      <c r="H37" s="15">
        <v>1193</v>
      </c>
      <c r="I37" s="44"/>
      <c r="J37" s="34">
        <f>SUM(D37:I37)</f>
        <v>1193</v>
      </c>
      <c r="K37" s="44">
        <v>3000</v>
      </c>
      <c r="L37" s="15"/>
      <c r="M37" s="15"/>
      <c r="N37" s="15"/>
      <c r="O37" s="15"/>
      <c r="P37" s="44"/>
      <c r="Q37" s="35">
        <f>SUM(K37:P37)</f>
        <v>3000</v>
      </c>
      <c r="R37" s="31">
        <f>Q37+J37</f>
        <v>4193</v>
      </c>
      <c r="S37" s="7"/>
    </row>
    <row r="38" spans="1:19" s="8" customFormat="1" ht="16.5" customHeight="1">
      <c r="A38" s="109"/>
      <c r="B38" s="59" t="s">
        <v>10</v>
      </c>
      <c r="C38" s="59" t="s">
        <v>2</v>
      </c>
      <c r="D38" s="47"/>
      <c r="E38" s="15"/>
      <c r="F38" s="15"/>
      <c r="G38" s="15"/>
      <c r="H38" s="15">
        <v>90175</v>
      </c>
      <c r="I38" s="44"/>
      <c r="J38" s="34">
        <f>SUM(D38:I38)</f>
        <v>90175</v>
      </c>
      <c r="K38" s="45">
        <v>206180</v>
      </c>
      <c r="L38" s="17"/>
      <c r="M38" s="17"/>
      <c r="N38" s="17"/>
      <c r="O38" s="17"/>
      <c r="P38" s="45"/>
      <c r="Q38" s="34">
        <f>SUM(K38:P38)</f>
        <v>206180</v>
      </c>
      <c r="R38" s="30">
        <f>Q38+J38</f>
        <v>296355</v>
      </c>
      <c r="S38" s="7"/>
    </row>
    <row r="39" spans="1:19" s="8" customFormat="1" ht="16.5" customHeight="1" thickBot="1">
      <c r="A39" s="110"/>
      <c r="B39" s="60" t="s">
        <v>18</v>
      </c>
      <c r="C39" s="61" t="s">
        <v>3</v>
      </c>
      <c r="D39" s="48">
        <f aca="true" t="shared" si="22" ref="D39:I39">IF(D37=0,,D38/D37*1000)</f>
        <v>0</v>
      </c>
      <c r="E39" s="16">
        <f t="shared" si="22"/>
        <v>0</v>
      </c>
      <c r="F39" s="16">
        <f t="shared" si="22"/>
        <v>0</v>
      </c>
      <c r="G39" s="16">
        <f t="shared" si="22"/>
        <v>0</v>
      </c>
      <c r="H39" s="16">
        <f t="shared" si="22"/>
        <v>75586.75607711652</v>
      </c>
      <c r="I39" s="46">
        <f t="shared" si="22"/>
        <v>0</v>
      </c>
      <c r="J39" s="33">
        <f aca="true" t="shared" si="23" ref="J39:P39">IF(J37=0,,J38/J37*1000)</f>
        <v>75586.75607711652</v>
      </c>
      <c r="K39" s="46">
        <f t="shared" si="23"/>
        <v>68726.66666666667</v>
      </c>
      <c r="L39" s="16">
        <f t="shared" si="23"/>
        <v>0</v>
      </c>
      <c r="M39" s="16">
        <f t="shared" si="23"/>
        <v>0</v>
      </c>
      <c r="N39" s="16">
        <f t="shared" si="23"/>
        <v>0</v>
      </c>
      <c r="O39" s="16">
        <f t="shared" si="23"/>
        <v>0</v>
      </c>
      <c r="P39" s="46">
        <f t="shared" si="23"/>
        <v>0</v>
      </c>
      <c r="Q39" s="33">
        <f>IF(Q37=0,,Q38/Q37*1000)</f>
        <v>68726.66666666667</v>
      </c>
      <c r="R39" s="29">
        <f>IF(R37=0,,R38/R37*1000)</f>
        <v>70678.51180538994</v>
      </c>
      <c r="S39" s="14"/>
    </row>
    <row r="40" spans="1:19" s="8" customFormat="1" ht="16.5" customHeight="1">
      <c r="A40" s="111" t="s">
        <v>4</v>
      </c>
      <c r="B40" s="59" t="s">
        <v>9</v>
      </c>
      <c r="C40" s="59" t="s">
        <v>1</v>
      </c>
      <c r="D40" s="15">
        <f>D4+D7+D10+D13+D16+D19+D22+D25+D28+D31+D34+D37</f>
        <v>110678</v>
      </c>
      <c r="E40" s="15">
        <f aca="true" t="shared" si="24" ref="E40:I41">E4+E7+E10+E13+E16+E19+E22+E25+E28+E31+E34+E37</f>
        <v>80387</v>
      </c>
      <c r="F40" s="18">
        <f t="shared" si="24"/>
        <v>24831</v>
      </c>
      <c r="G40" s="18">
        <f t="shared" si="24"/>
        <v>79488</v>
      </c>
      <c r="H40" s="15">
        <f t="shared" si="24"/>
        <v>66818</v>
      </c>
      <c r="I40" s="27">
        <f t="shared" si="24"/>
        <v>65135</v>
      </c>
      <c r="J40" s="35">
        <f aca="true" t="shared" si="25" ref="J40:R41">J4+J7+J10+J13+J16+J19+J22+J25+J28+J31+J34+J37</f>
        <v>427337</v>
      </c>
      <c r="K40" s="31">
        <f t="shared" si="25"/>
        <v>45434</v>
      </c>
      <c r="L40" s="18">
        <f t="shared" si="25"/>
        <v>32223</v>
      </c>
      <c r="M40" s="18">
        <f t="shared" si="25"/>
        <v>50273</v>
      </c>
      <c r="N40" s="18">
        <f t="shared" si="25"/>
        <v>48786</v>
      </c>
      <c r="O40" s="18">
        <f t="shared" si="25"/>
        <v>18500</v>
      </c>
      <c r="P40" s="27">
        <f t="shared" si="25"/>
        <v>5000</v>
      </c>
      <c r="Q40" s="35">
        <f t="shared" si="25"/>
        <v>200216</v>
      </c>
      <c r="R40" s="31">
        <f t="shared" si="25"/>
        <v>627553</v>
      </c>
      <c r="S40" s="7"/>
    </row>
    <row r="41" spans="1:19" s="8" customFormat="1" ht="16.5" customHeight="1">
      <c r="A41" s="112"/>
      <c r="B41" s="59" t="s">
        <v>10</v>
      </c>
      <c r="C41" s="59" t="s">
        <v>2</v>
      </c>
      <c r="D41" s="15">
        <f>D5+D8+D11+D14+D17+D20+D23+D26+D29+D32+D35+D38</f>
        <v>8916447</v>
      </c>
      <c r="E41" s="15">
        <f t="shared" si="24"/>
        <v>6375192</v>
      </c>
      <c r="F41" s="17">
        <f t="shared" si="24"/>
        <v>2027052</v>
      </c>
      <c r="G41" s="17">
        <f t="shared" si="24"/>
        <v>6104994</v>
      </c>
      <c r="H41" s="15">
        <f t="shared" si="24"/>
        <v>4966926</v>
      </c>
      <c r="I41" s="26">
        <f t="shared" si="24"/>
        <v>4735156</v>
      </c>
      <c r="J41" s="34">
        <f t="shared" si="25"/>
        <v>33125767</v>
      </c>
      <c r="K41" s="30">
        <f t="shared" si="25"/>
        <v>3152637</v>
      </c>
      <c r="L41" s="17">
        <f t="shared" si="25"/>
        <v>2218346</v>
      </c>
      <c r="M41" s="17">
        <f t="shared" si="25"/>
        <v>3412642</v>
      </c>
      <c r="N41" s="17">
        <f t="shared" si="25"/>
        <v>3398028</v>
      </c>
      <c r="O41" s="17">
        <f t="shared" si="25"/>
        <v>1321548</v>
      </c>
      <c r="P41" s="26">
        <f t="shared" si="25"/>
        <v>383605</v>
      </c>
      <c r="Q41" s="34">
        <f t="shared" si="25"/>
        <v>13886806</v>
      </c>
      <c r="R41" s="30">
        <f t="shared" si="25"/>
        <v>47012573</v>
      </c>
      <c r="S41" s="7"/>
    </row>
    <row r="42" spans="1:19" s="8" customFormat="1" ht="16.5" customHeight="1" thickBot="1">
      <c r="A42" s="113"/>
      <c r="B42" s="60" t="s">
        <v>18</v>
      </c>
      <c r="C42" s="61" t="s">
        <v>3</v>
      </c>
      <c r="D42" s="16">
        <f aca="true" t="shared" si="26" ref="D42:I42">IF(D40=0,,D41/D40*1000)</f>
        <v>80562.05388604783</v>
      </c>
      <c r="E42" s="16">
        <f t="shared" si="26"/>
        <v>79306.25598666452</v>
      </c>
      <c r="F42" s="16">
        <f t="shared" si="26"/>
        <v>81633.9253352664</v>
      </c>
      <c r="G42" s="16">
        <f t="shared" si="26"/>
        <v>76803.97041062803</v>
      </c>
      <c r="H42" s="16">
        <f t="shared" si="26"/>
        <v>74335.14921129037</v>
      </c>
      <c r="I42" s="25">
        <f t="shared" si="26"/>
        <v>72697.56659246181</v>
      </c>
      <c r="J42" s="33">
        <f aca="true" t="shared" si="27" ref="J42:R42">IF(J40=0,,J41/J40*1000)</f>
        <v>77516.73035566778</v>
      </c>
      <c r="K42" s="29">
        <f t="shared" si="27"/>
        <v>69389.37799885547</v>
      </c>
      <c r="L42" s="16">
        <f t="shared" si="27"/>
        <v>68843.55894857709</v>
      </c>
      <c r="M42" s="16">
        <f t="shared" si="27"/>
        <v>67882.20317068804</v>
      </c>
      <c r="N42" s="16">
        <f t="shared" si="27"/>
        <v>69651.7033575206</v>
      </c>
      <c r="O42" s="16">
        <f t="shared" si="27"/>
        <v>71435.02702702703</v>
      </c>
      <c r="P42" s="25">
        <f t="shared" si="27"/>
        <v>76721</v>
      </c>
      <c r="Q42" s="33">
        <f t="shared" si="27"/>
        <v>69359.12214808007</v>
      </c>
      <c r="R42" s="29">
        <f t="shared" si="27"/>
        <v>74914.10765305879</v>
      </c>
      <c r="S42" s="10"/>
    </row>
    <row r="43" spans="1:19" s="8" customFormat="1" ht="24" customHeight="1" thickBot="1">
      <c r="A43" s="115" t="s">
        <v>13</v>
      </c>
      <c r="B43" s="116"/>
      <c r="C43" s="117"/>
      <c r="D43" s="38">
        <f>'総合計'!D43</f>
        <v>82.98</v>
      </c>
      <c r="E43" s="39">
        <f>'総合計'!E43</f>
        <v>81.47</v>
      </c>
      <c r="F43" s="39">
        <f>'総合計'!F43</f>
        <v>80.95</v>
      </c>
      <c r="G43" s="39">
        <f>'総合計'!G43</f>
        <v>80.42</v>
      </c>
      <c r="H43" s="39">
        <f>'総合計'!H43</f>
        <v>77.89</v>
      </c>
      <c r="I43" s="40">
        <f>'総合計'!I43</f>
        <v>76.96</v>
      </c>
      <c r="J43" s="41">
        <f>'総合計'!J43</f>
        <v>80.08</v>
      </c>
      <c r="K43" s="42">
        <f>'総合計'!K43</f>
        <v>76.7</v>
      </c>
      <c r="L43" s="39">
        <f>'総合計'!L43</f>
        <v>77.27</v>
      </c>
      <c r="M43" s="39">
        <f>'総合計'!M43</f>
        <v>77.58</v>
      </c>
      <c r="N43" s="39">
        <f>'総合計'!N43</f>
        <v>77.3</v>
      </c>
      <c r="O43" s="39">
        <f>'総合計'!O43</f>
        <v>77.13</v>
      </c>
      <c r="P43" s="40">
        <f>'総合計'!P43</f>
        <v>81.08</v>
      </c>
      <c r="Q43" s="41">
        <f>'総合計'!Q43</f>
        <v>77.97</v>
      </c>
      <c r="R43" s="43">
        <f>'総合計'!R43</f>
        <v>78.96</v>
      </c>
      <c r="S43" s="7"/>
    </row>
    <row r="44" spans="1:3" ht="15.75">
      <c r="A44" s="75" t="str">
        <f>'総合計'!A53</f>
        <v>※すべて確定値。</v>
      </c>
      <c r="B44" s="75"/>
      <c r="C44" s="75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</sheetData>
  <sheetProtection/>
  <mergeCells count="15">
    <mergeCell ref="A37:A39"/>
    <mergeCell ref="A40:A42"/>
    <mergeCell ref="A43:C43"/>
    <mergeCell ref="A25:A27"/>
    <mergeCell ref="A28:A30"/>
    <mergeCell ref="A31:A33"/>
    <mergeCell ref="A34:A36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70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t-sakane</cp:lastModifiedBy>
  <cp:lastPrinted>2010-05-31T05:21:18Z</cp:lastPrinted>
  <dcterms:created xsi:type="dcterms:W3CDTF">1998-08-05T13:54:29Z</dcterms:created>
  <dcterms:modified xsi:type="dcterms:W3CDTF">2013-03-13T10:36:49Z</dcterms:modified>
  <cp:category/>
  <cp:version/>
  <cp:contentType/>
  <cp:contentStatus/>
</cp:coreProperties>
</file>